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0" windowWidth="25200" windowHeight="11085" activeTab="0"/>
  </bookViews>
  <sheets>
    <sheet name="5-Year Depreciation" sheetId="6" r:id="rId1"/>
    <sheet name="7-Year Depreciation" sheetId="3" r:id="rId2"/>
    <sheet name="10-Year Depreciation" sheetId="4" r:id="rId3"/>
    <sheet name="15-Year Depreciation" sheetId="5" r:id="rId4"/>
  </sheets>
  <definedNames>
    <definedName name="DeclineRate" localSheetId="0">'5-Year Depreciation'!$E$12</definedName>
    <definedName name="DeclineRate">#REF!</definedName>
    <definedName name="DeclineType" localSheetId="0">'5-Year Depreciation'!$E$11</definedName>
    <definedName name="DeclineType">#REF!</definedName>
    <definedName name="MonthsInFirstYear" localSheetId="0">'5-Year Depreciation'!$E$13</definedName>
    <definedName name="MonthsInFirstYear">#REF!</definedName>
    <definedName name="_xlnm.Print_Area" localSheetId="2">'10-Year Depreciation'!$A$1:$H$29</definedName>
    <definedName name="_xlnm.Print_Area" localSheetId="3">'15-Year Depreciation'!$A$1:$H$34</definedName>
    <definedName name="_xlnm.Print_Area" localSheetId="1">'7-Year Depreciation'!$A$1:$H$26</definedName>
    <definedName name="PropertyCost" localSheetId="0">'5-Year Depreciation'!$E$9</definedName>
    <definedName name="PropertyCost">#REF!</definedName>
    <definedName name="RecoveryPeriod" localSheetId="0">'5-Year Depreciation'!$E$10</definedName>
    <definedName name="RecoveryPeriod">#REF!</definedName>
    <definedName name="SalvageValue" localSheetId="0">'5-Year Depreciation'!$E$14</definedName>
    <definedName name="SalvageValue">#REF!</definedName>
  </definedNames>
  <calcPr calcId="145621"/>
</workbook>
</file>

<file path=xl/sharedStrings.xml><?xml version="1.0" encoding="utf-8"?>
<sst xmlns="http://schemas.openxmlformats.org/spreadsheetml/2006/main" count="127" uniqueCount="31">
  <si>
    <t>[Company Name]</t>
  </si>
  <si>
    <t>[Date]</t>
  </si>
  <si>
    <t>Cost of property</t>
  </si>
  <si>
    <t>Recovery period (years)</t>
  </si>
  <si>
    <t>Declining balance type</t>
  </si>
  <si>
    <t>Declining balance rate</t>
  </si>
  <si>
    <t>Number of months in first year of service</t>
  </si>
  <si>
    <t>Salvage value</t>
  </si>
  <si>
    <t>Year</t>
  </si>
  <si>
    <t>Straight Line</t>
  </si>
  <si>
    <t>Sum-of-Years' Digits</t>
  </si>
  <si>
    <t>Declining Balance</t>
  </si>
  <si>
    <t>TOTAL</t>
  </si>
  <si>
    <t>First, calculate depreciation for full years.  Then prorate between two periods.</t>
  </si>
  <si>
    <t>FULL YEAR DEPRECIATION</t>
  </si>
  <si>
    <t>Full Year</t>
  </si>
  <si>
    <t>Sum-of-Years'-Digits</t>
  </si>
  <si>
    <t>Remaining Balance</t>
  </si>
  <si>
    <t>Remaining Life (Months)</t>
  </si>
  <si>
    <t>Method Used</t>
  </si>
  <si>
    <t>DB</t>
  </si>
  <si>
    <t>Total</t>
  </si>
  <si>
    <t xml:space="preserve">Depreciation per year </t>
  </si>
  <si>
    <t>Accumulated depreciation</t>
  </si>
  <si>
    <t>Fill out these cells except the gray cell</t>
  </si>
  <si>
    <t>5-Year Depreciation</t>
  </si>
  <si>
    <t>7-Year Depreciation</t>
  </si>
  <si>
    <t>10-Year Depreciation</t>
  </si>
  <si>
    <t>15-Year Depreciation</t>
  </si>
  <si>
    <t>[Property Name being calculated]</t>
  </si>
  <si>
    <t>Depreciation Different Types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</si>
</sst>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m/d/yy;@"/>
    <numFmt numFmtId="165" formatCode="&quot;$&quot;#,##0"/>
  </numFmts>
  <fonts count="26">
    <font>
      <sz val="10"/>
      <color theme="1" tint="0.14996999502182007"/>
      <name val="Franklin Gothic Book"/>
      <family val="2"/>
      <scheme val="minor"/>
    </font>
    <font>
      <sz val="10"/>
      <name val="Arial"/>
      <family val="2"/>
    </font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b/>
      <sz val="18"/>
      <color theme="3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b/>
      <sz val="14"/>
      <color theme="3"/>
      <name val="Franklin Gothic Book"/>
      <family val="2"/>
      <scheme val="minor"/>
    </font>
    <font>
      <b/>
      <sz val="14"/>
      <color theme="1" tint="0.14993999898433685"/>
      <name val="Franklin Gothic Book"/>
      <family val="2"/>
      <scheme val="minor"/>
    </font>
    <font>
      <sz val="10"/>
      <color theme="1"/>
      <name val="Georgia"/>
      <family val="1"/>
    </font>
    <font>
      <b/>
      <sz val="18"/>
      <color theme="3"/>
      <name val="Georgia"/>
      <family val="1"/>
    </font>
    <font>
      <b/>
      <sz val="14"/>
      <color theme="3"/>
      <name val="Georgia"/>
      <family val="1"/>
    </font>
    <font>
      <sz val="11"/>
      <color theme="3"/>
      <name val="Georgia"/>
      <family val="1"/>
    </font>
    <font>
      <i/>
      <sz val="9"/>
      <color theme="1"/>
      <name val="Georgia"/>
      <family val="1"/>
    </font>
    <font>
      <sz val="10"/>
      <color theme="1" tint="0.24998000264167786"/>
      <name val="Georgia"/>
      <family val="1"/>
    </font>
    <font>
      <sz val="10"/>
      <color theme="1" tint="0.14996999502182007"/>
      <name val="Georgia"/>
      <family val="1"/>
    </font>
    <font>
      <b/>
      <sz val="14"/>
      <color theme="1" tint="0.14996999502182007"/>
      <name val="Georgia"/>
      <family val="1"/>
    </font>
    <font>
      <b/>
      <sz val="11"/>
      <color theme="6" tint="-0.24997000396251678"/>
      <name val="Georgia"/>
      <family val="1"/>
    </font>
    <font>
      <sz val="11"/>
      <color theme="6" tint="-0.24997000396251678"/>
      <name val="Georgia"/>
      <family val="1"/>
    </font>
    <font>
      <b/>
      <sz val="11"/>
      <color theme="1"/>
      <name val="Georgia"/>
      <family val="1"/>
    </font>
    <font>
      <i/>
      <sz val="9"/>
      <color theme="1" tint="0.15000000596046448"/>
      <name val="Georgia"/>
      <family val="1"/>
    </font>
    <font>
      <b/>
      <sz val="14"/>
      <color theme="1" tint="0.14993999898433685"/>
      <name val="Georgia"/>
      <family val="1"/>
    </font>
    <font>
      <sz val="11"/>
      <color theme="1"/>
      <name val="Georgia"/>
      <family val="1"/>
    </font>
    <font>
      <b/>
      <sz val="11"/>
      <color theme="4"/>
      <name val="Georgia"/>
      <family val="1"/>
    </font>
    <font>
      <sz val="11"/>
      <color theme="1" tint="0.14996999502182007"/>
      <name val="Georgia"/>
      <family val="1"/>
    </font>
    <font>
      <b/>
      <sz val="10"/>
      <color theme="1"/>
      <name val="Georgia"/>
      <family val="1"/>
    </font>
    <font>
      <sz val="30"/>
      <color theme="9" tint="-0.24997000396251678"/>
      <name val="Bernard MT Condensed"/>
      <family val="1"/>
    </font>
  </fonts>
  <fills count="10">
    <fill>
      <patternFill/>
    </fill>
    <fill>
      <patternFill patternType="gray125"/>
    </fill>
    <fill>
      <patternFill patternType="solid">
        <fgColor theme="6" tint="0.599960029125213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6"/>
      </bottom>
    </border>
    <border>
      <left style="thin">
        <color theme="1" tint="0.24995000660419464"/>
      </left>
      <right/>
      <top style="thin">
        <color theme="1" tint="0.24995000660419464"/>
      </top>
      <bottom/>
    </border>
    <border>
      <left/>
      <right/>
      <top style="thin">
        <color theme="1" tint="0.24995000660419464"/>
      </top>
      <bottom/>
    </border>
    <border>
      <left style="dashed">
        <color theme="1" tint="0.24995000660419464"/>
      </left>
      <right style="thin">
        <color theme="1" tint="0.24995000660419464"/>
      </right>
      <top style="thin">
        <color theme="1" tint="0.24995000660419464"/>
      </top>
      <bottom/>
    </border>
    <border>
      <left style="thin">
        <color rgb="FF000000"/>
      </left>
      <right/>
      <top/>
      <bottom/>
    </border>
    <border>
      <left style="thin">
        <color theme="1" tint="0.24995000660419464"/>
      </left>
      <right/>
      <top/>
      <bottom/>
    </border>
    <border>
      <left style="dashed">
        <color theme="1" tint="0.24995000660419464"/>
      </left>
      <right style="thin">
        <color theme="1" tint="0.24995000660419464"/>
      </right>
      <top/>
      <bottom/>
    </border>
    <border>
      <left style="thin">
        <color theme="1" tint="0.24995000660419464"/>
      </left>
      <right/>
      <top/>
      <bottom style="thin">
        <color theme="1" tint="0.24995000660419464"/>
      </bottom>
    </border>
    <border>
      <left/>
      <right/>
      <top/>
      <bottom style="thin">
        <color theme="1" tint="0.24995000660419464"/>
      </bottom>
    </border>
    <border>
      <left style="dashed">
        <color theme="1" tint="0.24995000660419464"/>
      </left>
      <right style="thin">
        <color theme="1" tint="0.24995000660419464"/>
      </right>
      <top/>
      <bottom style="thin">
        <color theme="1" tint="0.24995000660419464"/>
      </bottom>
    </border>
    <border>
      <left/>
      <right/>
      <top style="thin">
        <color rgb="FF000000"/>
      </top>
      <bottom/>
    </border>
    <border>
      <left/>
      <right/>
      <top/>
      <bottom style="medium">
        <color theme="6"/>
      </bottom>
    </border>
    <border>
      <left style="thin">
        <color theme="6"/>
      </left>
      <right style="medium">
        <color theme="6"/>
      </right>
      <top style="thin">
        <color theme="6"/>
      </top>
      <bottom/>
    </border>
    <border>
      <left style="medium">
        <color theme="6"/>
      </left>
      <right/>
      <top style="thin">
        <color theme="6"/>
      </top>
      <bottom/>
    </border>
    <border>
      <left/>
      <right style="medium">
        <color theme="6"/>
      </right>
      <top style="thin">
        <color theme="6"/>
      </top>
      <bottom/>
    </border>
    <border>
      <left/>
      <right style="medium">
        <color rgb="FF000000"/>
      </right>
      <top style="thin">
        <color theme="6"/>
      </top>
      <bottom/>
    </border>
    <border>
      <left style="thin">
        <color theme="6"/>
      </left>
      <right style="medium">
        <color theme="6"/>
      </right>
      <top/>
      <bottom/>
    </border>
    <border>
      <left style="medium">
        <color theme="6"/>
      </left>
      <right/>
      <top/>
      <bottom/>
    </border>
    <border>
      <left/>
      <right style="medium">
        <color theme="6"/>
      </right>
      <top/>
      <bottom/>
    </border>
    <border>
      <left/>
      <right style="medium">
        <color rgb="FF000000"/>
      </right>
      <top/>
      <bottom/>
    </border>
    <border>
      <left style="thin">
        <color theme="4"/>
      </left>
      <right style="medium">
        <color theme="6"/>
      </right>
      <top/>
      <bottom style="double">
        <color theme="6"/>
      </bottom>
    </border>
    <border>
      <left style="medium">
        <color theme="6"/>
      </left>
      <right/>
      <top/>
      <bottom style="double">
        <color theme="6"/>
      </bottom>
    </border>
    <border>
      <left/>
      <right style="medium">
        <color theme="6"/>
      </right>
      <top/>
      <bottom style="double">
        <color theme="6"/>
      </bottom>
    </border>
    <border>
      <left/>
      <right style="thin">
        <color theme="4"/>
      </right>
      <top/>
      <bottom style="double">
        <color theme="6"/>
      </bottom>
    </border>
    <border>
      <left style="thin">
        <color theme="6"/>
      </left>
      <right style="medium">
        <color theme="6"/>
      </right>
      <top/>
      <bottom style="thin">
        <color theme="6"/>
      </bottom>
    </border>
    <border>
      <left style="medium">
        <color theme="6"/>
      </left>
      <right/>
      <top/>
      <bottom style="thin">
        <color theme="6"/>
      </bottom>
    </border>
    <border>
      <left/>
      <right style="medium">
        <color theme="6"/>
      </right>
      <top/>
      <bottom style="thin">
        <color theme="6"/>
      </bottom>
    </border>
    <border>
      <left/>
      <right/>
      <top style="medium">
        <color rgb="FF000000"/>
      </top>
      <bottom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/>
      <top style="thin">
        <color theme="4"/>
      </top>
      <bottom/>
    </border>
    <border>
      <left style="thin">
        <color theme="4" tint="0.39998000860214233"/>
      </left>
      <right/>
      <top style="thin">
        <color theme="4"/>
      </top>
      <bottom/>
    </border>
    <border>
      <left style="thin">
        <color theme="4" tint="0.39998000860214233"/>
      </left>
      <right style="thin">
        <color theme="4"/>
      </right>
      <top style="thin">
        <color theme="4"/>
      </top>
      <bottom/>
    </border>
    <border>
      <left style="thin">
        <color theme="4"/>
      </left>
      <right/>
      <top/>
      <bottom/>
    </border>
    <border>
      <left style="thin">
        <color theme="4" tint="0.39998000860214233"/>
      </left>
      <right/>
      <top/>
      <bottom/>
    </border>
    <border>
      <left style="thin">
        <color theme="4" tint="0.39998000860214233"/>
      </left>
      <right style="thin">
        <color theme="4"/>
      </right>
      <top/>
      <bottom/>
    </border>
    <border>
      <left style="thin">
        <color theme="4"/>
      </left>
      <right/>
      <top/>
      <bottom style="double">
        <color theme="4"/>
      </bottom>
    </border>
    <border>
      <left style="thin">
        <color theme="4" tint="0.39998000860214233"/>
      </left>
      <right/>
      <top/>
      <bottom style="double">
        <color theme="4"/>
      </bottom>
    </border>
    <border>
      <left style="thin">
        <color theme="4" tint="0.39998000860214233"/>
      </left>
      <right style="thin">
        <color theme="4"/>
      </right>
      <top/>
      <bottom style="double">
        <color theme="4"/>
      </bottom>
    </border>
    <border>
      <left style="thin">
        <color theme="4"/>
      </left>
      <right/>
      <top style="double">
        <color theme="4"/>
      </top>
      <bottom style="thin">
        <color theme="4"/>
      </bottom>
    </border>
    <border>
      <left/>
      <right/>
      <top style="double">
        <color theme="4"/>
      </top>
      <bottom style="thin">
        <color theme="4"/>
      </bottom>
    </border>
    <border>
      <left/>
      <right style="thin">
        <color theme="4"/>
      </right>
      <top style="double">
        <color theme="4"/>
      </top>
      <bottom style="thin">
        <color theme="4"/>
      </bottom>
    </border>
    <border>
      <left style="thin">
        <color theme="4"/>
      </left>
      <right style="medium">
        <color theme="6"/>
      </right>
      <top style="thin">
        <color theme="4"/>
      </top>
      <bottom/>
    </border>
    <border>
      <left style="medium">
        <color theme="6"/>
      </left>
      <right/>
      <top style="thin">
        <color theme="4"/>
      </top>
      <bottom/>
    </border>
    <border>
      <left/>
      <right style="medium">
        <color theme="6"/>
      </right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  <border>
      <left style="thin">
        <color theme="4"/>
      </left>
      <right style="medium">
        <color theme="6"/>
      </right>
      <top/>
      <bottom/>
    </border>
    <border>
      <left/>
      <right style="thin">
        <color theme="4"/>
      </right>
      <top/>
      <bottom/>
    </border>
    <border>
      <left style="medium">
        <color theme="6"/>
      </left>
      <right/>
      <top style="medium">
        <color theme="6"/>
      </top>
      <bottom style="thin">
        <color theme="6"/>
      </bottom>
    </border>
    <border>
      <left/>
      <right style="medium">
        <color theme="6"/>
      </right>
      <top style="medium">
        <color theme="6"/>
      </top>
      <bottom style="thin">
        <color theme="6"/>
      </bottom>
    </border>
    <border>
      <left/>
      <right/>
      <top style="thick">
        <color theme="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1" applyNumberFormat="0" applyFill="0" applyProtection="0">
      <alignment vertical="center"/>
    </xf>
    <xf numFmtId="0" fontId="6" fillId="2" borderId="0" applyNumberFormat="0" applyProtection="0">
      <alignment vertical="center"/>
    </xf>
    <xf numFmtId="0" fontId="5" fillId="0" borderId="0" applyNumberFormat="0" applyFill="0" applyProtection="0">
      <alignment horizontal="left"/>
    </xf>
    <xf numFmtId="0" fontId="7" fillId="3" borderId="0" applyNumberFormat="0" applyProtection="0">
      <alignment vertical="center"/>
    </xf>
  </cellStyleXfs>
  <cellXfs count="114">
    <xf numFmtId="0" fontId="0" fillId="0" borderId="0" xfId="0"/>
    <xf numFmtId="0" fontId="3" fillId="0" borderId="0" xfId="0" applyFont="1"/>
    <xf numFmtId="0" fontId="3" fillId="0" borderId="0" xfId="0" applyFont="1"/>
    <xf numFmtId="0" fontId="2" fillId="0" borderId="0" xfId="0" applyFont="1"/>
    <xf numFmtId="0" fontId="8" fillId="0" borderId="0" xfId="0" applyFont="1"/>
    <xf numFmtId="0" fontId="9" fillId="0" borderId="1" xfId="20" applyNumberFormat="1" applyFont="1" applyAlignment="1">
      <alignment vertical="center"/>
    </xf>
    <xf numFmtId="0" fontId="9" fillId="0" borderId="1" xfId="20" applyNumberFormat="1" applyFont="1" applyAlignment="1">
      <alignment/>
    </xf>
    <xf numFmtId="164" fontId="11" fillId="0" borderId="0" xfId="22" applyNumberFormat="1" applyFont="1" applyAlignment="1">
      <alignment horizontal="left"/>
    </xf>
    <xf numFmtId="0" fontId="11" fillId="0" borderId="0" xfId="22" applyNumberFormat="1" applyFont="1" applyAlignment="1">
      <alignment/>
    </xf>
    <xf numFmtId="0" fontId="8" fillId="0" borderId="0" xfId="0" applyNumberFormat="1" applyFont="1" applyAlignment="1">
      <alignment/>
    </xf>
    <xf numFmtId="0" fontId="12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13" fillId="0" borderId="2" xfId="0" applyNumberFormat="1" applyFont="1" applyBorder="1" applyAlignment="1">
      <alignment/>
    </xf>
    <xf numFmtId="0" fontId="13" fillId="0" borderId="3" xfId="0" applyNumberFormat="1" applyFont="1" applyBorder="1" applyAlignment="1">
      <alignment/>
    </xf>
    <xf numFmtId="6" fontId="13" fillId="0" borderId="4" xfId="0" applyNumberFormat="1" applyFont="1" applyBorder="1" applyAlignment="1">
      <alignment horizontal="right"/>
    </xf>
    <xf numFmtId="0" fontId="8" fillId="0" borderId="5" xfId="0" applyNumberFormat="1" applyFont="1" applyBorder="1" applyAlignment="1">
      <alignment/>
    </xf>
    <xf numFmtId="0" fontId="13" fillId="0" borderId="6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3" fillId="4" borderId="7" xfId="0" applyNumberFormat="1" applyFont="1" applyFill="1" applyBorder="1" applyAlignment="1">
      <alignment horizontal="right"/>
    </xf>
    <xf numFmtId="0" fontId="8" fillId="0" borderId="5" xfId="0" applyNumberFormat="1" applyFont="1" applyBorder="1" applyAlignment="1">
      <alignment horizontal="center"/>
    </xf>
    <xf numFmtId="9" fontId="13" fillId="0" borderId="7" xfId="0" applyNumberFormat="1" applyFont="1" applyBorder="1" applyAlignment="1">
      <alignment horizontal="right"/>
    </xf>
    <xf numFmtId="9" fontId="8" fillId="0" borderId="5" xfId="0" applyNumberFormat="1" applyFont="1" applyBorder="1" applyAlignment="1">
      <alignment horizontal="center"/>
    </xf>
    <xf numFmtId="2" fontId="13" fillId="5" borderId="7" xfId="0" applyNumberFormat="1" applyFont="1" applyFill="1" applyBorder="1" applyAlignment="1">
      <alignment horizontal="right"/>
    </xf>
    <xf numFmtId="2" fontId="8" fillId="0" borderId="5" xfId="0" applyNumberFormat="1" applyFont="1" applyBorder="1" applyAlignment="1">
      <alignment horizontal="center"/>
    </xf>
    <xf numFmtId="0" fontId="13" fillId="0" borderId="7" xfId="0" applyNumberFormat="1" applyFont="1" applyBorder="1" applyAlignment="1">
      <alignment horizontal="right"/>
    </xf>
    <xf numFmtId="12" fontId="8" fillId="0" borderId="5" xfId="0" applyNumberFormat="1" applyFont="1" applyBorder="1" applyAlignment="1">
      <alignment horizontal="center"/>
    </xf>
    <xf numFmtId="0" fontId="8" fillId="0" borderId="0" xfId="0" applyNumberFormat="1" applyFont="1" applyAlignment="1">
      <alignment wrapText="1"/>
    </xf>
    <xf numFmtId="0" fontId="13" fillId="0" borderId="8" xfId="0" applyNumberFormat="1" applyFont="1" applyBorder="1" applyAlignment="1">
      <alignment/>
    </xf>
    <xf numFmtId="0" fontId="13" fillId="0" borderId="9" xfId="0" applyNumberFormat="1" applyFont="1" applyBorder="1" applyAlignment="1">
      <alignment/>
    </xf>
    <xf numFmtId="165" fontId="13" fillId="0" borderId="10" xfId="0" applyNumberFormat="1" applyFont="1" applyBorder="1" applyAlignment="1">
      <alignment horizontal="right"/>
    </xf>
    <xf numFmtId="6" fontId="8" fillId="0" borderId="5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/>
    </xf>
    <xf numFmtId="0" fontId="14" fillId="0" borderId="0" xfId="0" applyFont="1"/>
    <xf numFmtId="0" fontId="15" fillId="0" borderId="12" xfId="0" applyFont="1" applyBorder="1" applyAlignment="1">
      <alignment horizontal="right"/>
    </xf>
    <xf numFmtId="0" fontId="16" fillId="0" borderId="13" xfId="0" applyFont="1" applyBorder="1" applyAlignment="1">
      <alignment horizontal="left"/>
    </xf>
    <xf numFmtId="0" fontId="16" fillId="0" borderId="14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0" fontId="17" fillId="6" borderId="13" xfId="0" applyFont="1" applyFill="1" applyBorder="1" applyAlignment="1">
      <alignment horizontal="left"/>
    </xf>
    <xf numFmtId="8" fontId="17" fillId="6" borderId="14" xfId="0" applyNumberFormat="1" applyFont="1" applyFill="1" applyBorder="1" applyAlignment="1">
      <alignment/>
    </xf>
    <xf numFmtId="8" fontId="17" fillId="6" borderId="15" xfId="0" applyNumberFormat="1" applyFont="1" applyFill="1" applyBorder="1" applyAlignment="1">
      <alignment/>
    </xf>
    <xf numFmtId="8" fontId="17" fillId="6" borderId="16" xfId="0" applyNumberFormat="1" applyFont="1" applyFill="1" applyBorder="1" applyAlignment="1">
      <alignment/>
    </xf>
    <xf numFmtId="0" fontId="17" fillId="0" borderId="17" xfId="0" applyFont="1" applyBorder="1" applyAlignment="1">
      <alignment horizontal="left"/>
    </xf>
    <xf numFmtId="8" fontId="17" fillId="0" borderId="18" xfId="0" applyNumberFormat="1" applyFont="1" applyBorder="1" applyAlignment="1">
      <alignment/>
    </xf>
    <xf numFmtId="8" fontId="17" fillId="0" borderId="19" xfId="0" applyNumberFormat="1" applyFont="1" applyBorder="1" applyAlignment="1">
      <alignment/>
    </xf>
    <xf numFmtId="8" fontId="17" fillId="0" borderId="20" xfId="0" applyNumberFormat="1" applyFont="1" applyBorder="1" applyAlignment="1">
      <alignment/>
    </xf>
    <xf numFmtId="0" fontId="17" fillId="6" borderId="17" xfId="0" applyFont="1" applyFill="1" applyBorder="1" applyAlignment="1">
      <alignment horizontal="left"/>
    </xf>
    <xf numFmtId="8" fontId="17" fillId="6" borderId="18" xfId="0" applyNumberFormat="1" applyFont="1" applyFill="1" applyBorder="1" applyAlignment="1">
      <alignment/>
    </xf>
    <xf numFmtId="8" fontId="17" fillId="6" borderId="19" xfId="0" applyNumberFormat="1" applyFont="1" applyFill="1" applyBorder="1" applyAlignment="1">
      <alignment/>
    </xf>
    <xf numFmtId="8" fontId="17" fillId="6" borderId="20" xfId="0" applyNumberFormat="1" applyFont="1" applyFill="1" applyBorder="1" applyAlignment="1">
      <alignment/>
    </xf>
    <xf numFmtId="0" fontId="17" fillId="0" borderId="21" xfId="0" applyFont="1" applyBorder="1" applyAlignment="1">
      <alignment horizontal="left"/>
    </xf>
    <xf numFmtId="8" fontId="17" fillId="0" borderId="22" xfId="0" applyNumberFormat="1" applyFont="1" applyBorder="1" applyAlignment="1">
      <alignment/>
    </xf>
    <xf numFmtId="8" fontId="17" fillId="0" borderId="23" xfId="0" applyNumberFormat="1" applyFont="1" applyBorder="1" applyAlignment="1">
      <alignment/>
    </xf>
    <xf numFmtId="8" fontId="17" fillId="0" borderId="24" xfId="0" applyNumberFormat="1" applyFont="1" applyBorder="1" applyAlignment="1">
      <alignment/>
    </xf>
    <xf numFmtId="0" fontId="16" fillId="0" borderId="25" xfId="0" applyFont="1" applyBorder="1" applyAlignment="1">
      <alignment horizontal="left"/>
    </xf>
    <xf numFmtId="8" fontId="18" fillId="0" borderId="26" xfId="0" applyNumberFormat="1" applyFont="1" applyBorder="1" applyAlignment="1">
      <alignment/>
    </xf>
    <xf numFmtId="8" fontId="18" fillId="0" borderId="27" xfId="0" applyNumberFormat="1" applyFont="1" applyBorder="1" applyAlignment="1">
      <alignment/>
    </xf>
    <xf numFmtId="0" fontId="8" fillId="0" borderId="28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20" fillId="3" borderId="0" xfId="23" applyFont="1" applyAlignment="1">
      <alignment vertical="center"/>
    </xf>
    <xf numFmtId="0" fontId="20" fillId="3" borderId="0" xfId="23" applyNumberFormat="1" applyFont="1" applyBorder="1" applyAlignment="1">
      <alignment/>
    </xf>
    <xf numFmtId="0" fontId="21" fillId="0" borderId="0" xfId="0" applyFont="1"/>
    <xf numFmtId="0" fontId="22" fillId="0" borderId="29" xfId="0" applyNumberFormat="1" applyFont="1" applyFill="1" applyBorder="1" applyAlignment="1">
      <alignment horizontal="left"/>
    </xf>
    <xf numFmtId="8" fontId="22" fillId="0" borderId="29" xfId="0" applyNumberFormat="1" applyFont="1" applyFill="1" applyBorder="1" applyAlignment="1">
      <alignment horizontal="left" wrapText="1"/>
    </xf>
    <xf numFmtId="0" fontId="22" fillId="0" borderId="29" xfId="0" applyNumberFormat="1" applyFont="1" applyFill="1" applyBorder="1" applyAlignment="1">
      <alignment horizontal="left" wrapText="1"/>
    </xf>
    <xf numFmtId="1" fontId="23" fillId="7" borderId="30" xfId="0" applyNumberFormat="1" applyFont="1" applyFill="1" applyBorder="1" applyAlignment="1">
      <alignment horizontal="left"/>
    </xf>
    <xf numFmtId="8" fontId="23" fillId="7" borderId="31" xfId="0" applyNumberFormat="1" applyFont="1" applyFill="1" applyBorder="1" applyAlignment="1">
      <alignment/>
    </xf>
    <xf numFmtId="1" fontId="23" fillId="7" borderId="31" xfId="0" applyNumberFormat="1" applyFont="1" applyFill="1" applyBorder="1" applyAlignment="1">
      <alignment/>
    </xf>
    <xf numFmtId="1" fontId="23" fillId="7" borderId="32" xfId="0" applyNumberFormat="1" applyFont="1" applyFill="1" applyBorder="1" applyAlignment="1">
      <alignment/>
    </xf>
    <xf numFmtId="1" fontId="23" fillId="0" borderId="33" xfId="0" applyNumberFormat="1" applyFont="1" applyBorder="1" applyAlignment="1">
      <alignment horizontal="left"/>
    </xf>
    <xf numFmtId="8" fontId="23" fillId="0" borderId="34" xfId="0" applyNumberFormat="1" applyFont="1" applyBorder="1" applyAlignment="1">
      <alignment/>
    </xf>
    <xf numFmtId="1" fontId="23" fillId="0" borderId="34" xfId="0" applyNumberFormat="1" applyFont="1" applyBorder="1" applyAlignment="1">
      <alignment/>
    </xf>
    <xf numFmtId="1" fontId="23" fillId="0" borderId="35" xfId="0" applyNumberFormat="1" applyFont="1" applyBorder="1" applyAlignment="1">
      <alignment/>
    </xf>
    <xf numFmtId="1" fontId="23" fillId="7" borderId="33" xfId="0" applyNumberFormat="1" applyFont="1" applyFill="1" applyBorder="1" applyAlignment="1">
      <alignment horizontal="left"/>
    </xf>
    <xf numFmtId="8" fontId="23" fillId="7" borderId="34" xfId="0" applyNumberFormat="1" applyFont="1" applyFill="1" applyBorder="1" applyAlignment="1">
      <alignment/>
    </xf>
    <xf numFmtId="1" fontId="23" fillId="7" borderId="34" xfId="0" applyNumberFormat="1" applyFont="1" applyFill="1" applyBorder="1" applyAlignment="1">
      <alignment/>
    </xf>
    <xf numFmtId="1" fontId="23" fillId="7" borderId="35" xfId="0" applyNumberFormat="1" applyFont="1" applyFill="1" applyBorder="1" applyAlignment="1">
      <alignment/>
    </xf>
    <xf numFmtId="1" fontId="23" fillId="0" borderId="36" xfId="0" applyNumberFormat="1" applyFont="1" applyBorder="1" applyAlignment="1">
      <alignment horizontal="left"/>
    </xf>
    <xf numFmtId="8" fontId="23" fillId="0" borderId="37" xfId="0" applyNumberFormat="1" applyFont="1" applyBorder="1" applyAlignment="1">
      <alignment/>
    </xf>
    <xf numFmtId="1" fontId="23" fillId="0" borderId="37" xfId="0" applyNumberFormat="1" applyFont="1" applyBorder="1" applyAlignment="1">
      <alignment/>
    </xf>
    <xf numFmtId="1" fontId="23" fillId="0" borderId="38" xfId="0" applyNumberFormat="1" applyFont="1" applyBorder="1" applyAlignment="1">
      <alignment/>
    </xf>
    <xf numFmtId="0" fontId="18" fillId="0" borderId="39" xfId="0" applyFont="1" applyBorder="1" applyAlignment="1">
      <alignment horizontal="left"/>
    </xf>
    <xf numFmtId="8" fontId="18" fillId="0" borderId="40" xfId="0" applyNumberFormat="1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2" fontId="8" fillId="0" borderId="0" xfId="0" applyNumberFormat="1" applyFont="1" applyBorder="1" applyAlignment="1">
      <alignment horizontal="center"/>
    </xf>
    <xf numFmtId="6" fontId="8" fillId="0" borderId="0" xfId="0" applyNumberFormat="1" applyFont="1" applyBorder="1" applyAlignment="1">
      <alignment horizontal="center"/>
    </xf>
    <xf numFmtId="0" fontId="17" fillId="6" borderId="42" xfId="0" applyFont="1" applyFill="1" applyBorder="1" applyAlignment="1">
      <alignment horizontal="left"/>
    </xf>
    <xf numFmtId="8" fontId="17" fillId="6" borderId="43" xfId="0" applyNumberFormat="1" applyFont="1" applyFill="1" applyBorder="1" applyAlignment="1">
      <alignment/>
    </xf>
    <xf numFmtId="8" fontId="17" fillId="6" borderId="44" xfId="0" applyNumberFormat="1" applyFont="1" applyFill="1" applyBorder="1" applyAlignment="1">
      <alignment/>
    </xf>
    <xf numFmtId="8" fontId="17" fillId="6" borderId="45" xfId="0" applyNumberFormat="1" applyFont="1" applyFill="1" applyBorder="1" applyAlignment="1">
      <alignment/>
    </xf>
    <xf numFmtId="0" fontId="17" fillId="0" borderId="46" xfId="0" applyFont="1" applyBorder="1" applyAlignment="1">
      <alignment horizontal="left"/>
    </xf>
    <xf numFmtId="8" fontId="17" fillId="0" borderId="47" xfId="0" applyNumberFormat="1" applyFont="1" applyBorder="1" applyAlignment="1">
      <alignment/>
    </xf>
    <xf numFmtId="0" fontId="17" fillId="6" borderId="46" xfId="0" applyFont="1" applyFill="1" applyBorder="1" applyAlignment="1">
      <alignment horizontal="left"/>
    </xf>
    <xf numFmtId="8" fontId="17" fillId="6" borderId="47" xfId="0" applyNumberFormat="1" applyFont="1" applyFill="1" applyBorder="1" applyAlignment="1">
      <alignment/>
    </xf>
    <xf numFmtId="0" fontId="17" fillId="6" borderId="21" xfId="0" applyFont="1" applyFill="1" applyBorder="1" applyAlignment="1">
      <alignment horizontal="left"/>
    </xf>
    <xf numFmtId="8" fontId="17" fillId="6" borderId="22" xfId="0" applyNumberFormat="1" applyFont="1" applyFill="1" applyBorder="1" applyAlignment="1">
      <alignment/>
    </xf>
    <xf numFmtId="8" fontId="17" fillId="6" borderId="23" xfId="0" applyNumberFormat="1" applyFont="1" applyFill="1" applyBorder="1" applyAlignment="1">
      <alignment/>
    </xf>
    <xf numFmtId="8" fontId="17" fillId="6" borderId="24" xfId="0" applyNumberFormat="1" applyFont="1" applyFill="1" applyBorder="1" applyAlignment="1">
      <alignment/>
    </xf>
    <xf numFmtId="1" fontId="23" fillId="7" borderId="36" xfId="0" applyNumberFormat="1" applyFont="1" applyFill="1" applyBorder="1" applyAlignment="1">
      <alignment horizontal="left"/>
    </xf>
    <xf numFmtId="8" fontId="23" fillId="7" borderId="37" xfId="0" applyNumberFormat="1" applyFont="1" applyFill="1" applyBorder="1" applyAlignment="1">
      <alignment/>
    </xf>
    <xf numFmtId="1" fontId="23" fillId="7" borderId="37" xfId="0" applyNumberFormat="1" applyFont="1" applyFill="1" applyBorder="1" applyAlignment="1">
      <alignment/>
    </xf>
    <xf numFmtId="1" fontId="23" fillId="7" borderId="38" xfId="0" applyNumberFormat="1" applyFont="1" applyFill="1" applyBorder="1" applyAlignment="1">
      <alignment/>
    </xf>
    <xf numFmtId="165" fontId="13" fillId="0" borderId="0" xfId="0" applyNumberFormat="1" applyFont="1" applyBorder="1" applyAlignment="1">
      <alignment horizontal="right"/>
    </xf>
    <xf numFmtId="0" fontId="14" fillId="8" borderId="48" xfId="0" applyFont="1" applyFill="1" applyBorder="1" applyAlignment="1">
      <alignment horizontal="center"/>
    </xf>
    <xf numFmtId="0" fontId="14" fillId="8" borderId="49" xfId="0" applyFont="1" applyFill="1" applyBorder="1" applyAlignment="1">
      <alignment horizontal="center"/>
    </xf>
    <xf numFmtId="165" fontId="24" fillId="0" borderId="28" xfId="0" applyNumberFormat="1" applyFont="1" applyBorder="1" applyAlignment="1">
      <alignment/>
    </xf>
    <xf numFmtId="6" fontId="24" fillId="0" borderId="28" xfId="0" applyNumberFormat="1" applyFont="1" applyBorder="1" applyAlignment="1">
      <alignment/>
    </xf>
    <xf numFmtId="0" fontId="25" fillId="9" borderId="0" xfId="0" applyFont="1" applyFill="1" applyAlignment="1">
      <alignment horizontal="center" vertical="center"/>
    </xf>
    <xf numFmtId="0" fontId="10" fillId="2" borderId="50" xfId="21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 2" xfId="21"/>
    <cellStyle name="Heading 3" xfId="22"/>
    <cellStyle name="Heading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2:I44"/>
  <sheetViews>
    <sheetView showGridLines="0" tabSelected="1" workbookViewId="0" topLeftCell="A1">
      <selection activeCell="B4" sqref="B4:H4"/>
    </sheetView>
  </sheetViews>
  <sheetFormatPr defaultColWidth="9.125" defaultRowHeight="13.5"/>
  <cols>
    <col min="1" max="1" width="1.625" style="3" customWidth="1"/>
    <col min="2" max="2" width="10.125" style="3" customWidth="1"/>
    <col min="3" max="8" width="16.625" style="3" customWidth="1"/>
    <col min="9" max="16384" width="9.125" style="3" customWidth="1"/>
  </cols>
  <sheetData>
    <row r="1" s="1" customFormat="1" ht="13.5"/>
    <row r="2" spans="2:8" s="1" customFormat="1" ht="39" customHeight="1">
      <c r="B2" s="112" t="s">
        <v>30</v>
      </c>
      <c r="C2" s="112"/>
      <c r="D2" s="112"/>
      <c r="E2" s="112"/>
      <c r="F2" s="112"/>
      <c r="G2" s="112"/>
      <c r="H2" s="112"/>
    </row>
    <row r="3" spans="2:9" s="1" customFormat="1" ht="24" thickBot="1">
      <c r="B3" s="5" t="s">
        <v>0</v>
      </c>
      <c r="C3" s="6"/>
      <c r="D3" s="6"/>
      <c r="E3" s="6"/>
      <c r="F3" s="6"/>
      <c r="G3" s="6"/>
      <c r="H3" s="6"/>
      <c r="I3" s="4"/>
    </row>
    <row r="4" spans="2:9" s="1" customFormat="1" ht="27" customHeight="1" thickTop="1">
      <c r="B4" s="113" t="s">
        <v>25</v>
      </c>
      <c r="C4" s="113"/>
      <c r="D4" s="113"/>
      <c r="E4" s="113"/>
      <c r="F4" s="113"/>
      <c r="G4" s="113"/>
      <c r="H4" s="113"/>
      <c r="I4" s="4"/>
    </row>
    <row r="5" spans="2:9" s="1" customFormat="1" ht="15">
      <c r="B5" s="7" t="s">
        <v>1</v>
      </c>
      <c r="C5" s="8"/>
      <c r="D5" s="8"/>
      <c r="E5" s="8"/>
      <c r="F5" s="8"/>
      <c r="G5" s="8"/>
      <c r="H5" s="8"/>
      <c r="I5" s="4"/>
    </row>
    <row r="6" spans="2:9" s="1" customFormat="1" ht="15">
      <c r="B6" s="7" t="s">
        <v>29</v>
      </c>
      <c r="C6" s="8"/>
      <c r="D6" s="8"/>
      <c r="E6" s="8"/>
      <c r="F6" s="8"/>
      <c r="G6" s="8"/>
      <c r="H6" s="8"/>
      <c r="I6" s="4"/>
    </row>
    <row r="7" spans="2:9" s="1" customFormat="1" ht="13.5">
      <c r="B7" s="9"/>
      <c r="C7" s="9"/>
      <c r="D7" s="9"/>
      <c r="E7" s="9"/>
      <c r="F7" s="9"/>
      <c r="G7" s="9"/>
      <c r="H7" s="9"/>
      <c r="I7" s="4"/>
    </row>
    <row r="8" spans="2:9" s="1" customFormat="1" ht="13.5">
      <c r="B8" s="10" t="s">
        <v>24</v>
      </c>
      <c r="C8" s="11"/>
      <c r="D8" s="11"/>
      <c r="E8" s="11"/>
      <c r="F8" s="12"/>
      <c r="G8" s="12"/>
      <c r="H8" s="12"/>
      <c r="I8" s="4"/>
    </row>
    <row r="9" spans="2:9" s="1" customFormat="1" ht="13.5">
      <c r="B9" s="13" t="s">
        <v>2</v>
      </c>
      <c r="C9" s="14"/>
      <c r="D9" s="14"/>
      <c r="E9" s="15">
        <v>800000</v>
      </c>
      <c r="F9" s="85"/>
      <c r="G9" s="9"/>
      <c r="H9" s="9"/>
      <c r="I9" s="4"/>
    </row>
    <row r="10" spans="2:9" s="1" customFormat="1" ht="13.5">
      <c r="B10" s="17" t="s">
        <v>3</v>
      </c>
      <c r="C10" s="18"/>
      <c r="D10" s="18"/>
      <c r="E10" s="19">
        <v>5</v>
      </c>
      <c r="F10" s="86"/>
      <c r="G10" s="9"/>
      <c r="H10" s="9"/>
      <c r="I10" s="4"/>
    </row>
    <row r="11" spans="2:9" s="1" customFormat="1" ht="13.5">
      <c r="B11" s="17" t="s">
        <v>4</v>
      </c>
      <c r="C11" s="18"/>
      <c r="D11" s="18"/>
      <c r="E11" s="21">
        <v>2</v>
      </c>
      <c r="F11" s="87"/>
      <c r="G11" s="9"/>
      <c r="H11" s="9"/>
      <c r="I11" s="4"/>
    </row>
    <row r="12" spans="2:9" s="1" customFormat="1" ht="13.5">
      <c r="B12" s="17" t="s">
        <v>5</v>
      </c>
      <c r="C12" s="18"/>
      <c r="D12" s="18"/>
      <c r="E12" s="23">
        <f>1/RecoveryPeriod*DeclineType</f>
        <v>0.4</v>
      </c>
      <c r="F12" s="88"/>
      <c r="G12" s="9"/>
      <c r="H12" s="9"/>
      <c r="I12" s="4"/>
    </row>
    <row r="13" spans="2:9" s="1" customFormat="1" ht="13.5">
      <c r="B13" s="17" t="s">
        <v>6</v>
      </c>
      <c r="C13" s="18"/>
      <c r="D13" s="18"/>
      <c r="E13" s="25">
        <v>6</v>
      </c>
      <c r="F13" s="89"/>
      <c r="G13" s="27"/>
      <c r="H13" s="27"/>
      <c r="I13" s="4"/>
    </row>
    <row r="14" spans="2:9" s="1" customFormat="1" ht="13.5">
      <c r="B14" s="28" t="s">
        <v>7</v>
      </c>
      <c r="C14" s="29"/>
      <c r="D14" s="29"/>
      <c r="E14" s="30">
        <v>50000</v>
      </c>
      <c r="F14" s="90"/>
      <c r="G14" s="9"/>
      <c r="H14" s="9"/>
      <c r="I14" s="4"/>
    </row>
    <row r="15" spans="2:9" s="1" customFormat="1" ht="13.5">
      <c r="B15" s="85"/>
      <c r="C15" s="85"/>
      <c r="D15" s="85"/>
      <c r="E15" s="85"/>
      <c r="F15" s="9"/>
      <c r="G15" s="9"/>
      <c r="H15" s="9"/>
      <c r="I15" s="4"/>
    </row>
    <row r="16" spans="1:9" s="1" customFormat="1" ht="18.75" thickBot="1">
      <c r="A16"/>
      <c r="B16" s="33"/>
      <c r="C16" s="33"/>
      <c r="D16" s="33"/>
      <c r="E16" s="33"/>
      <c r="F16" s="33"/>
      <c r="G16" s="33"/>
      <c r="H16" s="34" t="str">
        <f>B3&amp;"  CONFIDENTIAL"</f>
        <v>[Company Name]  CONFIDENTIAL</v>
      </c>
      <c r="I16" s="4"/>
    </row>
    <row r="17" spans="1:9" s="1" customFormat="1" ht="13.5">
      <c r="A17"/>
      <c r="B17" s="33"/>
      <c r="C17" s="108" t="s">
        <v>9</v>
      </c>
      <c r="D17" s="109"/>
      <c r="E17" s="108" t="s">
        <v>10</v>
      </c>
      <c r="F17" s="109"/>
      <c r="G17" s="108" t="s">
        <v>11</v>
      </c>
      <c r="H17" s="109"/>
      <c r="I17" s="4"/>
    </row>
    <row r="18" spans="1:9" s="1" customFormat="1" ht="29.25">
      <c r="A18"/>
      <c r="B18" s="35" t="s">
        <v>8</v>
      </c>
      <c r="C18" s="36" t="s">
        <v>22</v>
      </c>
      <c r="D18" s="37" t="s">
        <v>23</v>
      </c>
      <c r="E18" s="36" t="s">
        <v>22</v>
      </c>
      <c r="F18" s="37" t="s">
        <v>23</v>
      </c>
      <c r="G18" s="36" t="s">
        <v>22</v>
      </c>
      <c r="H18" s="37" t="s">
        <v>23</v>
      </c>
      <c r="I18" s="4"/>
    </row>
    <row r="19" spans="1:9" s="1" customFormat="1" ht="15">
      <c r="A19"/>
      <c r="B19" s="91">
        <v>1</v>
      </c>
      <c r="C19" s="92">
        <f>C33*($E$13/12)</f>
        <v>75000</v>
      </c>
      <c r="D19" s="93">
        <f>SUM(C$19:C19)</f>
        <v>75000</v>
      </c>
      <c r="E19" s="92">
        <f>D31*($E$13/12)</f>
        <v>125000</v>
      </c>
      <c r="F19" s="93">
        <f>SUM(E$19:E19)</f>
        <v>125000</v>
      </c>
      <c r="G19" s="92">
        <f aca="true" t="shared" si="0" ref="G19:G24">E31</f>
        <v>50000</v>
      </c>
      <c r="H19" s="94">
        <f>SUM(G$19:G19)</f>
        <v>50000</v>
      </c>
      <c r="I19" s="4"/>
    </row>
    <row r="20" spans="1:9" s="1" customFormat="1" ht="15">
      <c r="A20"/>
      <c r="B20" s="95">
        <f>B19+1</f>
        <v>2</v>
      </c>
      <c r="C20" s="43">
        <f>C32</f>
        <v>150000</v>
      </c>
      <c r="D20" s="44">
        <f>SUM(C$19:C20)</f>
        <v>225000</v>
      </c>
      <c r="E20" s="43">
        <f aca="true" t="shared" si="1" ref="E20:E22">D31*((12-$E$13)/12)+D32*($E$13/12)</f>
        <v>225000</v>
      </c>
      <c r="F20" s="44">
        <f>SUM(E$19:E20)</f>
        <v>350000</v>
      </c>
      <c r="G20" s="43">
        <f t="shared" si="0"/>
        <v>280000</v>
      </c>
      <c r="H20" s="96">
        <f>SUM(G$19:G20)</f>
        <v>330000</v>
      </c>
      <c r="I20" s="4"/>
    </row>
    <row r="21" spans="1:9" s="1" customFormat="1" ht="15">
      <c r="A21"/>
      <c r="B21" s="97">
        <f>B20+1</f>
        <v>3</v>
      </c>
      <c r="C21" s="47">
        <f aca="true" t="shared" si="2" ref="C21:C23">C33</f>
        <v>150000</v>
      </c>
      <c r="D21" s="48">
        <f>SUM(C$19:C21)</f>
        <v>375000</v>
      </c>
      <c r="E21" s="47">
        <f t="shared" si="1"/>
        <v>175000</v>
      </c>
      <c r="F21" s="48">
        <f>SUM(E$19:E21)</f>
        <v>525000</v>
      </c>
      <c r="G21" s="47">
        <f t="shared" si="0"/>
        <v>168000</v>
      </c>
      <c r="H21" s="98">
        <f>SUM(G$19:G21)</f>
        <v>498000</v>
      </c>
      <c r="I21" s="4"/>
    </row>
    <row r="22" spans="1:9" s="1" customFormat="1" ht="15">
      <c r="A22"/>
      <c r="B22" s="95">
        <f>B21+1</f>
        <v>4</v>
      </c>
      <c r="C22" s="43">
        <f t="shared" si="2"/>
        <v>150000</v>
      </c>
      <c r="D22" s="44">
        <f>SUM(C$19:C22)</f>
        <v>525000</v>
      </c>
      <c r="E22" s="43">
        <f t="shared" si="1"/>
        <v>125000</v>
      </c>
      <c r="F22" s="44">
        <f>SUM(E$19:E22)</f>
        <v>650000</v>
      </c>
      <c r="G22" s="43">
        <f t="shared" si="0"/>
        <v>100800</v>
      </c>
      <c r="H22" s="96">
        <f>SUM(G$19:G22)</f>
        <v>598800</v>
      </c>
      <c r="I22" s="4"/>
    </row>
    <row r="23" spans="1:9" s="1" customFormat="1" ht="15">
      <c r="A23"/>
      <c r="B23" s="97">
        <f>B22+1</f>
        <v>5</v>
      </c>
      <c r="C23" s="47">
        <f t="shared" si="2"/>
        <v>150000</v>
      </c>
      <c r="D23" s="48">
        <f>SUM(C$19:C23)</f>
        <v>675000</v>
      </c>
      <c r="E23" s="47">
        <f aca="true" t="shared" si="3" ref="E23:E24">D34*((12-$E$13)/12)+D35*($E$13/12)</f>
        <v>75000</v>
      </c>
      <c r="F23" s="48">
        <f>SUM(E$19:E23)</f>
        <v>725000</v>
      </c>
      <c r="G23" s="47">
        <f t="shared" si="0"/>
        <v>100800</v>
      </c>
      <c r="H23" s="98">
        <f>SUM(G$19:G23)</f>
        <v>699600</v>
      </c>
      <c r="I23" s="4"/>
    </row>
    <row r="24" spans="1:9" s="1" customFormat="1" ht="13.5" thickBot="1">
      <c r="A24"/>
      <c r="B24" s="50">
        <f>B23+1</f>
        <v>6</v>
      </c>
      <c r="C24" s="51">
        <f>E9-E14-SUM(C19:C23)</f>
        <v>75000</v>
      </c>
      <c r="D24" s="52">
        <f>SUM(C$19:C24)</f>
        <v>750000</v>
      </c>
      <c r="E24" s="51">
        <f t="shared" si="3"/>
        <v>25000</v>
      </c>
      <c r="F24" s="52">
        <f>SUM(E$19:E24)</f>
        <v>750000</v>
      </c>
      <c r="G24" s="51">
        <f t="shared" si="0"/>
        <v>50400</v>
      </c>
      <c r="H24" s="53">
        <f>SUM(G$19:G24)</f>
        <v>750000</v>
      </c>
      <c r="I24" s="4"/>
    </row>
    <row r="25" spans="1:9" s="1" customFormat="1" ht="13.5" thickTop="1">
      <c r="A25"/>
      <c r="B25" s="54" t="s">
        <v>21</v>
      </c>
      <c r="C25" s="55">
        <f>SUBTOTAL(109,$C$19:$C$24)</f>
        <v>750000</v>
      </c>
      <c r="D25" s="56"/>
      <c r="E25" s="55">
        <f>SUBTOTAL(109,$E$19:$E$24)</f>
        <v>750000</v>
      </c>
      <c r="F25" s="56"/>
      <c r="G25" s="55">
        <f>SUBTOTAL(109,$G$19:$G$24)</f>
        <v>750000</v>
      </c>
      <c r="H25" s="56"/>
      <c r="I25" s="4"/>
    </row>
    <row r="26" spans="1:9" s="1" customFormat="1" ht="13.5">
      <c r="A26"/>
      <c r="B26" s="33"/>
      <c r="C26" s="33"/>
      <c r="D26" s="33"/>
      <c r="E26" s="33"/>
      <c r="F26" s="33"/>
      <c r="G26" s="33"/>
      <c r="H26" s="33"/>
      <c r="I26" s="4"/>
    </row>
    <row r="27" spans="1:9" s="1" customFormat="1" ht="13.5">
      <c r="A27"/>
      <c r="B27" s="58" t="s">
        <v>13</v>
      </c>
      <c r="C27" s="9"/>
      <c r="D27" s="9"/>
      <c r="E27" s="9"/>
      <c r="F27" s="9"/>
      <c r="G27" s="9"/>
      <c r="H27" s="9"/>
      <c r="I27" s="4"/>
    </row>
    <row r="28" spans="1:9" s="1" customFormat="1" ht="13.5">
      <c r="A28"/>
      <c r="B28" s="33"/>
      <c r="C28" s="33"/>
      <c r="D28" s="33"/>
      <c r="E28" s="33"/>
      <c r="F28" s="33"/>
      <c r="G28" s="33"/>
      <c r="H28" s="9"/>
      <c r="I28" s="4"/>
    </row>
    <row r="29" spans="2:9" s="1" customFormat="1" ht="18">
      <c r="B29" s="59" t="s">
        <v>14</v>
      </c>
      <c r="C29" s="59"/>
      <c r="D29" s="59"/>
      <c r="E29" s="59"/>
      <c r="F29" s="59"/>
      <c r="G29" s="59"/>
      <c r="H29" s="60"/>
      <c r="I29" s="4"/>
    </row>
    <row r="30" spans="2:9" ht="30">
      <c r="B30" s="62" t="s">
        <v>15</v>
      </c>
      <c r="C30" s="63" t="s">
        <v>9</v>
      </c>
      <c r="D30" s="63" t="s">
        <v>16</v>
      </c>
      <c r="E30" s="63" t="s">
        <v>11</v>
      </c>
      <c r="F30" s="63" t="s">
        <v>17</v>
      </c>
      <c r="G30" s="64" t="s">
        <v>18</v>
      </c>
      <c r="H30" s="64" t="s">
        <v>19</v>
      </c>
      <c r="I30" s="61"/>
    </row>
    <row r="31" spans="2:9" ht="13.5">
      <c r="B31" s="65">
        <v>1</v>
      </c>
      <c r="C31" s="66">
        <f aca="true" t="shared" si="4" ref="C31:C35">($E$9-$E$14)/$E$10</f>
        <v>150000</v>
      </c>
      <c r="D31" s="66">
        <f>($E$9-$E$14)*($E$10-B31+1)/($E$10*($E$10+1)/2)</f>
        <v>250000</v>
      </c>
      <c r="E31" s="66">
        <f>($E$9-E14)*$E$12*(E11/12)</f>
        <v>50000</v>
      </c>
      <c r="F31" s="66">
        <f>$E$9-E14-E31</f>
        <v>700000</v>
      </c>
      <c r="G31" s="67">
        <f>(($E$10*12)-E13)</f>
        <v>54</v>
      </c>
      <c r="H31" s="68" t="s">
        <v>20</v>
      </c>
      <c r="I31" s="61"/>
    </row>
    <row r="32" spans="2:9" ht="13.5">
      <c r="B32" s="69">
        <f>B31+1</f>
        <v>2</v>
      </c>
      <c r="C32" s="70">
        <f t="shared" si="4"/>
        <v>150000</v>
      </c>
      <c r="D32" s="70">
        <f>($E$9-$E$14)*($E$10-B32+1)/($E$10*($E$10+1)/2)</f>
        <v>200000</v>
      </c>
      <c r="E32" s="70">
        <f aca="true" t="shared" si="5" ref="E32">IF(H31="DB",F31*$E$12,F31/G31*12)</f>
        <v>280000</v>
      </c>
      <c r="F32" s="70">
        <f aca="true" t="shared" si="6" ref="F32">F31-E32</f>
        <v>420000</v>
      </c>
      <c r="G32" s="71">
        <f aca="true" t="shared" si="7" ref="G32:G35">G31-12</f>
        <v>42</v>
      </c>
      <c r="H32" s="72" t="str">
        <f aca="true" t="shared" si="8" ref="H32">IF(H31="SL","SL",IF(F31/G31*12&gt;=F31*$E$12,"SL","DB"))</f>
        <v>DB</v>
      </c>
      <c r="I32" s="61"/>
    </row>
    <row r="33" spans="2:9" ht="13.5">
      <c r="B33" s="73">
        <f>B32+1</f>
        <v>3</v>
      </c>
      <c r="C33" s="74">
        <f t="shared" si="4"/>
        <v>150000</v>
      </c>
      <c r="D33" s="74">
        <f aca="true" t="shared" si="9" ref="D33:D35">($E$9-$E$14)*($E$10-B33+1)/($E$10*($E$10+1)/2)</f>
        <v>150000</v>
      </c>
      <c r="E33" s="74">
        <f aca="true" t="shared" si="10" ref="E33:E35">IF(H32="DB",F32*$E$12,F32/G32*12)</f>
        <v>168000</v>
      </c>
      <c r="F33" s="74">
        <f aca="true" t="shared" si="11" ref="F33:F36">F32-E33</f>
        <v>252000</v>
      </c>
      <c r="G33" s="75">
        <f t="shared" si="7"/>
        <v>30</v>
      </c>
      <c r="H33" s="76" t="str">
        <f aca="true" t="shared" si="12" ref="H33:H36">IF(H32="SL","SL",IF(F32/G32*12&gt;=F32*$E$12,"SL","DB"))</f>
        <v>DB</v>
      </c>
      <c r="I33" s="61"/>
    </row>
    <row r="34" spans="2:9" ht="13.5">
      <c r="B34" s="69">
        <f>B33+1</f>
        <v>4</v>
      </c>
      <c r="C34" s="70">
        <f t="shared" si="4"/>
        <v>150000</v>
      </c>
      <c r="D34" s="70">
        <f t="shared" si="9"/>
        <v>100000</v>
      </c>
      <c r="E34" s="70">
        <f t="shared" si="10"/>
        <v>100800</v>
      </c>
      <c r="F34" s="70">
        <f t="shared" si="11"/>
        <v>151200</v>
      </c>
      <c r="G34" s="71">
        <f t="shared" si="7"/>
        <v>18</v>
      </c>
      <c r="H34" s="72" t="str">
        <f t="shared" si="12"/>
        <v>SL</v>
      </c>
      <c r="I34" s="61"/>
    </row>
    <row r="35" spans="2:9" ht="13.5">
      <c r="B35" s="73">
        <f>B34+1</f>
        <v>5</v>
      </c>
      <c r="C35" s="74">
        <f t="shared" si="4"/>
        <v>150000</v>
      </c>
      <c r="D35" s="74">
        <f t="shared" si="9"/>
        <v>50000</v>
      </c>
      <c r="E35" s="74">
        <f t="shared" si="10"/>
        <v>100800</v>
      </c>
      <c r="F35" s="74">
        <f t="shared" si="11"/>
        <v>50400</v>
      </c>
      <c r="G35" s="75">
        <f t="shared" si="7"/>
        <v>6</v>
      </c>
      <c r="H35" s="76" t="str">
        <f t="shared" si="12"/>
        <v>SL</v>
      </c>
      <c r="I35" s="61"/>
    </row>
    <row r="36" spans="2:9" ht="16.5" thickBot="1">
      <c r="B36" s="77">
        <f>B35+1</f>
        <v>6</v>
      </c>
      <c r="C36" s="78"/>
      <c r="D36" s="78">
        <f>($E$9-$E$14)*($E$10-B36+1)/($E$10*($E$10+1)/2)</f>
        <v>0</v>
      </c>
      <c r="E36" s="78">
        <f>F35</f>
        <v>50400</v>
      </c>
      <c r="F36" s="78">
        <f t="shared" si="11"/>
        <v>0</v>
      </c>
      <c r="G36" s="79"/>
      <c r="H36" s="80" t="str">
        <f t="shared" si="12"/>
        <v>SL</v>
      </c>
      <c r="I36" s="61"/>
    </row>
    <row r="37" spans="2:9" ht="16.5" thickTop="1">
      <c r="B37" s="81" t="s">
        <v>21</v>
      </c>
      <c r="C37" s="82">
        <f>SUBTOTAL(109,$C$31:$C$36)</f>
        <v>750000</v>
      </c>
      <c r="D37" s="82">
        <f>SUBTOTAL(109,$D$31:$D$36)</f>
        <v>750000</v>
      </c>
      <c r="E37" s="82">
        <f>SUBTOTAL(109,$E$31:$E$36)</f>
        <v>750000</v>
      </c>
      <c r="F37" s="82"/>
      <c r="G37" s="83"/>
      <c r="H37" s="84"/>
      <c r="I37" s="61"/>
    </row>
    <row r="38" spans="2:9" ht="13.5">
      <c r="B38" s="61"/>
      <c r="C38" s="61"/>
      <c r="D38" s="61"/>
      <c r="E38" s="61"/>
      <c r="F38" s="61"/>
      <c r="G38" s="61"/>
      <c r="H38" s="61"/>
      <c r="I38" s="61"/>
    </row>
    <row r="39" spans="2:9" ht="13.5">
      <c r="B39" s="61"/>
      <c r="C39" s="61"/>
      <c r="D39" s="61"/>
      <c r="E39" s="61"/>
      <c r="F39" s="61"/>
      <c r="G39" s="61"/>
      <c r="H39" s="61"/>
      <c r="I39" s="61"/>
    </row>
    <row r="40" spans="2:9" ht="13.5">
      <c r="B40" s="61"/>
      <c r="C40" s="61"/>
      <c r="D40" s="61"/>
      <c r="E40" s="61"/>
      <c r="F40" s="61"/>
      <c r="G40" s="61"/>
      <c r="H40" s="61"/>
      <c r="I40" s="61"/>
    </row>
    <row r="41" spans="2:9" ht="13.5">
      <c r="B41" s="61"/>
      <c r="C41" s="61"/>
      <c r="D41" s="61"/>
      <c r="E41" s="61"/>
      <c r="F41" s="61"/>
      <c r="G41" s="61"/>
      <c r="H41" s="61"/>
      <c r="I41" s="61"/>
    </row>
    <row r="42" spans="2:9" ht="13.5">
      <c r="B42" s="61"/>
      <c r="C42" s="61"/>
      <c r="D42" s="61"/>
      <c r="E42" s="61"/>
      <c r="F42" s="61"/>
      <c r="G42" s="61"/>
      <c r="H42" s="61"/>
      <c r="I42" s="61"/>
    </row>
    <row r="43" spans="2:9" ht="13.5">
      <c r="B43" s="61"/>
      <c r="C43" s="61"/>
      <c r="D43" s="61"/>
      <c r="E43" s="61"/>
      <c r="F43" s="61"/>
      <c r="G43" s="61"/>
      <c r="H43" s="61"/>
      <c r="I43" s="61"/>
    </row>
    <row r="44" spans="2:9" ht="13.5">
      <c r="B44" s="61"/>
      <c r="C44" s="61"/>
      <c r="D44" s="61"/>
      <c r="E44" s="61"/>
      <c r="F44" s="61"/>
      <c r="G44" s="61"/>
      <c r="H44" s="61"/>
      <c r="I44" s="61"/>
    </row>
  </sheetData>
  <mergeCells count="5">
    <mergeCell ref="G17:H17"/>
    <mergeCell ref="E17:F17"/>
    <mergeCell ref="C17:D17"/>
    <mergeCell ref="B2:H2"/>
    <mergeCell ref="B4:H4"/>
  </mergeCells>
  <printOptions horizontalCentered="1"/>
  <pageMargins left="0.4" right="0.4" top="0.4" bottom="0.4" header="0.25" footer="0.25"/>
  <pageSetup cellComments="atEnd" fitToHeight="1" fitToWidth="1" horizontalDpi="600" verticalDpi="600" orientation="landscape" r:id="rId1"/>
  <ignoredErrors>
    <ignoredError sqref="E19:E24 G19:G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2:H40"/>
  <sheetViews>
    <sheetView showGridLines="0" workbookViewId="0" topLeftCell="A1">
      <selection activeCell="E8" sqref="E8"/>
    </sheetView>
  </sheetViews>
  <sheetFormatPr defaultColWidth="9.125" defaultRowHeight="13.5"/>
  <cols>
    <col min="1" max="1" width="1.625" style="3" customWidth="1"/>
    <col min="2" max="2" width="10.125" style="3" customWidth="1"/>
    <col min="3" max="8" width="16.625" style="3" customWidth="1"/>
    <col min="9" max="16384" width="9.125" style="3" customWidth="1"/>
  </cols>
  <sheetData>
    <row r="1" s="1" customFormat="1" ht="13.5"/>
    <row r="2" spans="1:8" s="1" customFormat="1" ht="24" thickBot="1">
      <c r="A2" s="4"/>
      <c r="B2" s="5" t="str">
        <f>'5-Year Depreciation'!B3</f>
        <v>[Company Name]</v>
      </c>
      <c r="C2" s="6"/>
      <c r="D2" s="6"/>
      <c r="E2" s="6"/>
      <c r="F2" s="6"/>
      <c r="G2" s="6"/>
      <c r="H2" s="6"/>
    </row>
    <row r="3" spans="1:8" s="1" customFormat="1" ht="27" customHeight="1" thickTop="1">
      <c r="A3" s="4"/>
      <c r="B3" s="113" t="s">
        <v>26</v>
      </c>
      <c r="C3" s="113"/>
      <c r="D3" s="113"/>
      <c r="E3" s="113"/>
      <c r="F3" s="113"/>
      <c r="G3" s="113"/>
      <c r="H3" s="113"/>
    </row>
    <row r="4" spans="1:8" s="1" customFormat="1" ht="15">
      <c r="A4" s="4"/>
      <c r="B4" s="7" t="s">
        <v>1</v>
      </c>
      <c r="C4" s="8"/>
      <c r="D4" s="8"/>
      <c r="E4" s="8"/>
      <c r="F4" s="8"/>
      <c r="G4" s="8"/>
      <c r="H4" s="8"/>
    </row>
    <row r="5" spans="1:8" s="1" customFormat="1" ht="15">
      <c r="A5" s="4"/>
      <c r="B5" s="7" t="str">
        <f>'5-Year Depreciation'!B6</f>
        <v>[Property Name being calculated]</v>
      </c>
      <c r="C5" s="8"/>
      <c r="D5" s="8"/>
      <c r="E5" s="8"/>
      <c r="F5" s="8"/>
      <c r="G5" s="8"/>
      <c r="H5" s="8"/>
    </row>
    <row r="6" spans="1:8" s="1" customFormat="1" ht="13.5">
      <c r="A6" s="4"/>
      <c r="B6" s="9"/>
      <c r="C6" s="9"/>
      <c r="D6" s="9"/>
      <c r="E6" s="9"/>
      <c r="F6" s="9"/>
      <c r="G6" s="9"/>
      <c r="H6" s="9"/>
    </row>
    <row r="7" spans="1:8" s="1" customFormat="1" ht="13.5">
      <c r="A7" s="4"/>
      <c r="B7" s="10" t="s">
        <v>24</v>
      </c>
      <c r="C7" s="11"/>
      <c r="D7" s="11"/>
      <c r="E7" s="11"/>
      <c r="F7" s="12"/>
      <c r="G7" s="12"/>
      <c r="H7" s="12"/>
    </row>
    <row r="8" spans="1:8" s="2" customFormat="1" ht="13.5">
      <c r="A8" s="4"/>
      <c r="B8" s="13" t="s">
        <v>2</v>
      </c>
      <c r="C8" s="14"/>
      <c r="D8" s="14"/>
      <c r="E8" s="15">
        <f>'5-Year Depreciation'!PropertyCost</f>
        <v>800000</v>
      </c>
      <c r="F8" s="16"/>
      <c r="G8" s="9"/>
      <c r="H8" s="9"/>
    </row>
    <row r="9" spans="1:8" s="2" customFormat="1" ht="13.5">
      <c r="A9" s="4"/>
      <c r="B9" s="17" t="s">
        <v>3</v>
      </c>
      <c r="C9" s="18"/>
      <c r="D9" s="18"/>
      <c r="E9" s="19">
        <v>7</v>
      </c>
      <c r="F9" s="20"/>
      <c r="G9" s="9"/>
      <c r="H9" s="9"/>
    </row>
    <row r="10" spans="1:8" s="2" customFormat="1" ht="13.5">
      <c r="A10" s="4"/>
      <c r="B10" s="17" t="s">
        <v>4</v>
      </c>
      <c r="C10" s="18"/>
      <c r="D10" s="18"/>
      <c r="E10" s="21">
        <f>'5-Year Depreciation'!DeclineType</f>
        <v>2</v>
      </c>
      <c r="F10" s="22"/>
      <c r="G10" s="9"/>
      <c r="H10" s="9"/>
    </row>
    <row r="11" spans="1:8" s="2" customFormat="1" ht="13.5">
      <c r="A11" s="4"/>
      <c r="B11" s="17" t="s">
        <v>5</v>
      </c>
      <c r="C11" s="18"/>
      <c r="D11" s="18"/>
      <c r="E11" s="23">
        <f>1/E9*E10</f>
        <v>0.2857142857142857</v>
      </c>
      <c r="F11" s="24"/>
      <c r="G11" s="9"/>
      <c r="H11" s="9"/>
    </row>
    <row r="12" spans="1:8" s="2" customFormat="1" ht="13.5">
      <c r="A12" s="4"/>
      <c r="B12" s="17" t="s">
        <v>6</v>
      </c>
      <c r="C12" s="18"/>
      <c r="D12" s="18"/>
      <c r="E12" s="25">
        <f>'5-Year Depreciation'!MonthsInFirstYear</f>
        <v>6</v>
      </c>
      <c r="F12" s="26"/>
      <c r="G12" s="27"/>
      <c r="H12" s="9"/>
    </row>
    <row r="13" spans="1:8" s="2" customFormat="1" ht="13.5">
      <c r="A13" s="4"/>
      <c r="B13" s="28" t="s">
        <v>7</v>
      </c>
      <c r="C13" s="29"/>
      <c r="D13" s="29"/>
      <c r="E13" s="30">
        <f>'5-Year Depreciation'!SalvageValue</f>
        <v>50000</v>
      </c>
      <c r="F13" s="31"/>
      <c r="G13" s="9"/>
      <c r="H13" s="9"/>
    </row>
    <row r="14" spans="1:8" s="2" customFormat="1" ht="13.5">
      <c r="A14" s="4"/>
      <c r="B14" s="32"/>
      <c r="C14" s="32"/>
      <c r="D14" s="32"/>
      <c r="E14" s="32"/>
      <c r="F14" s="9"/>
      <c r="G14" s="9"/>
      <c r="H14" s="9"/>
    </row>
    <row r="15" spans="1:8" s="1" customFormat="1" ht="18.75" thickBot="1">
      <c r="A15" s="33"/>
      <c r="B15" s="33"/>
      <c r="C15" s="33"/>
      <c r="D15" s="33"/>
      <c r="E15" s="33"/>
      <c r="F15" s="33"/>
      <c r="G15" s="33"/>
      <c r="H15" s="34" t="str">
        <f>B2&amp;"  CONFIDENTIAL"</f>
        <v>[Company Name]  CONFIDENTIAL</v>
      </c>
    </row>
    <row r="16" spans="1:8" s="1" customFormat="1" ht="13.5">
      <c r="A16" s="33"/>
      <c r="B16" s="33"/>
      <c r="C16" s="108" t="s">
        <v>9</v>
      </c>
      <c r="D16" s="109"/>
      <c r="E16" s="108" t="s">
        <v>10</v>
      </c>
      <c r="F16" s="109"/>
      <c r="G16" s="108" t="s">
        <v>11</v>
      </c>
      <c r="H16" s="109"/>
    </row>
    <row r="17" spans="1:8" s="1" customFormat="1" ht="29.25">
      <c r="A17" s="33"/>
      <c r="B17" s="35" t="s">
        <v>8</v>
      </c>
      <c r="C17" s="36" t="s">
        <v>22</v>
      </c>
      <c r="D17" s="37" t="s">
        <v>23</v>
      </c>
      <c r="E17" s="36" t="s">
        <v>22</v>
      </c>
      <c r="F17" s="37" t="s">
        <v>23</v>
      </c>
      <c r="G17" s="36" t="s">
        <v>22</v>
      </c>
      <c r="H17" s="37" t="s">
        <v>23</v>
      </c>
    </row>
    <row r="18" spans="1:8" s="2" customFormat="1" ht="15">
      <c r="A18" s="4"/>
      <c r="B18" s="38">
        <v>1</v>
      </c>
      <c r="C18" s="39">
        <f>C32*($E$12/12)</f>
        <v>53571.42857142857</v>
      </c>
      <c r="D18" s="40">
        <f>SUM(C$18:C18)</f>
        <v>53571.42857142857</v>
      </c>
      <c r="E18" s="39">
        <f>D32*($E$12/12)</f>
        <v>93750</v>
      </c>
      <c r="F18" s="40">
        <f>SUM(E$18:E18)</f>
        <v>93750</v>
      </c>
      <c r="G18" s="39">
        <f aca="true" t="shared" si="0" ref="G18:G25">E32</f>
        <v>107142.85714285713</v>
      </c>
      <c r="H18" s="41">
        <f>SUM(G$18:G18)</f>
        <v>107142.85714285713</v>
      </c>
    </row>
    <row r="19" spans="1:8" s="2" customFormat="1" ht="15">
      <c r="A19" s="4"/>
      <c r="B19" s="42">
        <f aca="true" t="shared" si="1" ref="B19:B25">B18+1</f>
        <v>2</v>
      </c>
      <c r="C19" s="43">
        <f aca="true" t="shared" si="2" ref="C19:C24">C33</f>
        <v>107142.85714285714</v>
      </c>
      <c r="D19" s="44">
        <f>SUM(C$18:C19)</f>
        <v>160714.2857142857</v>
      </c>
      <c r="E19" s="43">
        <f aca="true" t="shared" si="3" ref="E19:E25">D32*((12-$E$12)/12)+D33*($E$12/12)</f>
        <v>174107.14285714284</v>
      </c>
      <c r="F19" s="44">
        <f>SUM(E$18:E19)</f>
        <v>267857.14285714284</v>
      </c>
      <c r="G19" s="43">
        <f t="shared" si="0"/>
        <v>183673.4693877551</v>
      </c>
      <c r="H19" s="45">
        <f>SUM(G$18:G19)</f>
        <v>290816.3265306122</v>
      </c>
    </row>
    <row r="20" spans="1:8" s="2" customFormat="1" ht="15">
      <c r="A20" s="4"/>
      <c r="B20" s="46">
        <f t="shared" si="1"/>
        <v>3</v>
      </c>
      <c r="C20" s="47">
        <f t="shared" si="2"/>
        <v>107142.85714285714</v>
      </c>
      <c r="D20" s="48">
        <f>SUM(C$18:C20)</f>
        <v>267857.14285714284</v>
      </c>
      <c r="E20" s="47">
        <f t="shared" si="3"/>
        <v>147321.42857142858</v>
      </c>
      <c r="F20" s="48">
        <f>SUM(E$18:E20)</f>
        <v>415178.5714285714</v>
      </c>
      <c r="G20" s="47">
        <f t="shared" si="0"/>
        <v>131195.33527696793</v>
      </c>
      <c r="H20" s="49">
        <f>SUM(G$18:G20)</f>
        <v>422011.66180758015</v>
      </c>
    </row>
    <row r="21" spans="1:8" s="2" customFormat="1" ht="15">
      <c r="A21" s="4"/>
      <c r="B21" s="42">
        <f t="shared" si="1"/>
        <v>4</v>
      </c>
      <c r="C21" s="43">
        <f t="shared" si="2"/>
        <v>107142.85714285714</v>
      </c>
      <c r="D21" s="44">
        <f>SUM(C$18:C21)</f>
        <v>375000</v>
      </c>
      <c r="E21" s="43">
        <f t="shared" si="3"/>
        <v>120535.71428571429</v>
      </c>
      <c r="F21" s="44">
        <f>SUM(E$18:E21)</f>
        <v>535714.2857142857</v>
      </c>
      <c r="G21" s="43">
        <f t="shared" si="0"/>
        <v>93710.95376926281</v>
      </c>
      <c r="H21" s="45">
        <f>SUM(G$18:G21)</f>
        <v>515722.615576843</v>
      </c>
    </row>
    <row r="22" spans="1:8" s="2" customFormat="1" ht="15">
      <c r="A22" s="4"/>
      <c r="B22" s="46">
        <f t="shared" si="1"/>
        <v>5</v>
      </c>
      <c r="C22" s="47">
        <f t="shared" si="2"/>
        <v>107142.85714285714</v>
      </c>
      <c r="D22" s="48">
        <f>SUM(C$18:C22)</f>
        <v>482142.85714285716</v>
      </c>
      <c r="E22" s="47">
        <f t="shared" si="3"/>
        <v>93750</v>
      </c>
      <c r="F22" s="48">
        <f>SUM(E$18:E22)</f>
        <v>629464.2857142857</v>
      </c>
      <c r="G22" s="47">
        <f t="shared" si="0"/>
        <v>66936.39554947343</v>
      </c>
      <c r="H22" s="49">
        <f>SUM(G$18:G22)</f>
        <v>582659.0111263164</v>
      </c>
    </row>
    <row r="23" spans="1:8" s="2" customFormat="1" ht="15">
      <c r="A23" s="4"/>
      <c r="B23" s="42">
        <f t="shared" si="1"/>
        <v>6</v>
      </c>
      <c r="C23" s="43">
        <f t="shared" si="2"/>
        <v>107142.85714285714</v>
      </c>
      <c r="D23" s="44">
        <f>SUM(C$18:C23)</f>
        <v>589285.7142857143</v>
      </c>
      <c r="E23" s="43">
        <f t="shared" si="3"/>
        <v>66964.28571428571</v>
      </c>
      <c r="F23" s="44">
        <f>SUM(E$18:E23)</f>
        <v>696428.5714285714</v>
      </c>
      <c r="G23" s="43">
        <f t="shared" si="0"/>
        <v>66936.39554947345</v>
      </c>
      <c r="H23" s="45">
        <f>SUM(G$18:G23)</f>
        <v>649595.4066757899</v>
      </c>
    </row>
    <row r="24" spans="1:8" s="2" customFormat="1" ht="15">
      <c r="A24" s="4"/>
      <c r="B24" s="46">
        <f t="shared" si="1"/>
        <v>7</v>
      </c>
      <c r="C24" s="47">
        <f t="shared" si="2"/>
        <v>107142.85714285714</v>
      </c>
      <c r="D24" s="48">
        <f>SUM(C$18:C24)</f>
        <v>696428.5714285715</v>
      </c>
      <c r="E24" s="47">
        <f t="shared" si="3"/>
        <v>40178.57142857143</v>
      </c>
      <c r="F24" s="48">
        <f>SUM(E$18:E24)</f>
        <v>736607.1428571428</v>
      </c>
      <c r="G24" s="47">
        <f t="shared" si="0"/>
        <v>66936.39554947344</v>
      </c>
      <c r="H24" s="49">
        <f>SUM(G$18:G24)</f>
        <v>716531.8022252633</v>
      </c>
    </row>
    <row r="25" spans="1:8" s="2" customFormat="1" ht="13.5" thickBot="1">
      <c r="A25" s="4"/>
      <c r="B25" s="50">
        <f t="shared" si="1"/>
        <v>8</v>
      </c>
      <c r="C25" s="51">
        <f>E8-E13-SUM(C18:C24)</f>
        <v>53571.42857142852</v>
      </c>
      <c r="D25" s="52">
        <f>SUM(C$18:C25)</f>
        <v>750000</v>
      </c>
      <c r="E25" s="51">
        <f t="shared" si="3"/>
        <v>13392.857142857143</v>
      </c>
      <c r="F25" s="52">
        <f>SUM(E$18:E25)</f>
        <v>750000</v>
      </c>
      <c r="G25" s="51">
        <f t="shared" si="0"/>
        <v>33468.19777473672</v>
      </c>
      <c r="H25" s="53">
        <f>SUM(G$18:G25)</f>
        <v>750000</v>
      </c>
    </row>
    <row r="26" spans="1:8" s="2" customFormat="1" ht="16.5" thickBot="1" thickTop="1">
      <c r="A26" s="4"/>
      <c r="B26" s="54" t="s">
        <v>12</v>
      </c>
      <c r="C26" s="55">
        <f>SUM(C18:C25)</f>
        <v>750000</v>
      </c>
      <c r="D26" s="56"/>
      <c r="E26" s="55">
        <f>SUM(E18:E25)</f>
        <v>750000</v>
      </c>
      <c r="F26" s="56"/>
      <c r="G26" s="55">
        <f>SUM(G18:G25)</f>
        <v>750000</v>
      </c>
      <c r="H26" s="56"/>
    </row>
    <row r="27" spans="1:8" s="2" customFormat="1" ht="13.5">
      <c r="A27" s="4"/>
      <c r="B27" s="57"/>
      <c r="C27" s="57"/>
      <c r="D27" s="57"/>
      <c r="E27" s="57"/>
      <c r="F27" s="57"/>
      <c r="G27" s="57"/>
      <c r="H27" s="57"/>
    </row>
    <row r="28" spans="1:8" s="2" customFormat="1" ht="13.5">
      <c r="A28" s="4"/>
      <c r="B28" s="58" t="s">
        <v>13</v>
      </c>
      <c r="C28" s="9"/>
      <c r="D28" s="9"/>
      <c r="E28" s="9"/>
      <c r="F28" s="9"/>
      <c r="G28" s="9"/>
      <c r="H28" s="9"/>
    </row>
    <row r="29" spans="1:8" s="2" customFormat="1" ht="13.5">
      <c r="A29" s="4"/>
      <c r="B29" s="33"/>
      <c r="C29" s="33"/>
      <c r="D29" s="33"/>
      <c r="E29" s="33"/>
      <c r="F29" s="33"/>
      <c r="G29" s="33"/>
      <c r="H29" s="9"/>
    </row>
    <row r="30" spans="1:8" s="2" customFormat="1" ht="18">
      <c r="A30" s="4"/>
      <c r="B30" s="59" t="s">
        <v>14</v>
      </c>
      <c r="C30" s="59"/>
      <c r="D30" s="59"/>
      <c r="E30" s="59"/>
      <c r="F30" s="59"/>
      <c r="G30" s="59"/>
      <c r="H30" s="60"/>
    </row>
    <row r="31" spans="1:8" ht="30">
      <c r="A31" s="61"/>
      <c r="B31" s="62" t="s">
        <v>15</v>
      </c>
      <c r="C31" s="63" t="s">
        <v>9</v>
      </c>
      <c r="D31" s="63" t="s">
        <v>16</v>
      </c>
      <c r="E31" s="63" t="s">
        <v>11</v>
      </c>
      <c r="F31" s="63" t="s">
        <v>17</v>
      </c>
      <c r="G31" s="64" t="s">
        <v>18</v>
      </c>
      <c r="H31" s="64" t="s">
        <v>19</v>
      </c>
    </row>
    <row r="32" spans="1:8" ht="13.5">
      <c r="A32" s="61"/>
      <c r="B32" s="65">
        <v>1</v>
      </c>
      <c r="C32" s="66">
        <f aca="true" t="shared" si="4" ref="C32:C38">($E$8-$E$13)/$E$9</f>
        <v>107142.85714285714</v>
      </c>
      <c r="D32" s="66">
        <f aca="true" t="shared" si="5" ref="D32:D39">($E$8-$E$13)*($E$9-B32+1)/($E$9*($E$9+1)/2)</f>
        <v>187500</v>
      </c>
      <c r="E32" s="66">
        <f>($E$8-E13)*$E$11*(E12/12)</f>
        <v>107142.85714285713</v>
      </c>
      <c r="F32" s="66">
        <f>$E$8-E13-E32</f>
        <v>642857.1428571428</v>
      </c>
      <c r="G32" s="67">
        <f>(($E$9*12)-E12)</f>
        <v>78</v>
      </c>
      <c r="H32" s="68" t="s">
        <v>20</v>
      </c>
    </row>
    <row r="33" spans="1:8" ht="13.5">
      <c r="A33" s="61"/>
      <c r="B33" s="69">
        <f aca="true" t="shared" si="6" ref="B33:B39">B32+1</f>
        <v>2</v>
      </c>
      <c r="C33" s="70">
        <f t="shared" si="4"/>
        <v>107142.85714285714</v>
      </c>
      <c r="D33" s="70">
        <f t="shared" si="5"/>
        <v>160714.2857142857</v>
      </c>
      <c r="E33" s="70">
        <f aca="true" t="shared" si="7" ref="E33:E38">IF(H32="DB",F32*$E$11,F32/G32*12)</f>
        <v>183673.4693877551</v>
      </c>
      <c r="F33" s="70">
        <f aca="true" t="shared" si="8" ref="F33:F39">F32-E33</f>
        <v>459183.67346938775</v>
      </c>
      <c r="G33" s="71">
        <f aca="true" t="shared" si="9" ref="G33:G38">G32-12</f>
        <v>66</v>
      </c>
      <c r="H33" s="72" t="str">
        <f aca="true" t="shared" si="10" ref="H33:H39">IF(H32="SL","SL",IF(F32/G32*12&gt;=F32*$E$11,"SL","DB"))</f>
        <v>DB</v>
      </c>
    </row>
    <row r="34" spans="1:8" ht="13.5">
      <c r="A34" s="61"/>
      <c r="B34" s="73">
        <f t="shared" si="6"/>
        <v>3</v>
      </c>
      <c r="C34" s="74">
        <f t="shared" si="4"/>
        <v>107142.85714285714</v>
      </c>
      <c r="D34" s="74">
        <f t="shared" si="5"/>
        <v>133928.57142857142</v>
      </c>
      <c r="E34" s="74">
        <f t="shared" si="7"/>
        <v>131195.33527696793</v>
      </c>
      <c r="F34" s="74">
        <f t="shared" si="8"/>
        <v>327988.33819241985</v>
      </c>
      <c r="G34" s="75">
        <f t="shared" si="9"/>
        <v>54</v>
      </c>
      <c r="H34" s="76" t="str">
        <f t="shared" si="10"/>
        <v>DB</v>
      </c>
    </row>
    <row r="35" spans="1:8" ht="13.5">
      <c r="A35" s="61"/>
      <c r="B35" s="69">
        <f t="shared" si="6"/>
        <v>4</v>
      </c>
      <c r="C35" s="70">
        <f t="shared" si="4"/>
        <v>107142.85714285714</v>
      </c>
      <c r="D35" s="70">
        <f t="shared" si="5"/>
        <v>107142.85714285714</v>
      </c>
      <c r="E35" s="70">
        <f t="shared" si="7"/>
        <v>93710.95376926281</v>
      </c>
      <c r="F35" s="70">
        <f t="shared" si="8"/>
        <v>234277.38442315703</v>
      </c>
      <c r="G35" s="71">
        <f t="shared" si="9"/>
        <v>42</v>
      </c>
      <c r="H35" s="72" t="str">
        <f t="shared" si="10"/>
        <v>DB</v>
      </c>
    </row>
    <row r="36" spans="1:8" ht="13.5">
      <c r="A36" s="61"/>
      <c r="B36" s="73">
        <f t="shared" si="6"/>
        <v>5</v>
      </c>
      <c r="C36" s="74">
        <f t="shared" si="4"/>
        <v>107142.85714285714</v>
      </c>
      <c r="D36" s="74">
        <f t="shared" si="5"/>
        <v>80357.14285714286</v>
      </c>
      <c r="E36" s="74">
        <f t="shared" si="7"/>
        <v>66936.39554947343</v>
      </c>
      <c r="F36" s="74">
        <f t="shared" si="8"/>
        <v>167340.98887368361</v>
      </c>
      <c r="G36" s="75">
        <f t="shared" si="9"/>
        <v>30</v>
      </c>
      <c r="H36" s="76" t="str">
        <f t="shared" si="10"/>
        <v>SL</v>
      </c>
    </row>
    <row r="37" spans="1:8" ht="13.5">
      <c r="A37" s="61"/>
      <c r="B37" s="69">
        <f t="shared" si="6"/>
        <v>6</v>
      </c>
      <c r="C37" s="70">
        <f t="shared" si="4"/>
        <v>107142.85714285714</v>
      </c>
      <c r="D37" s="70">
        <f t="shared" si="5"/>
        <v>53571.42857142857</v>
      </c>
      <c r="E37" s="70">
        <f t="shared" si="7"/>
        <v>66936.39554947345</v>
      </c>
      <c r="F37" s="70">
        <f t="shared" si="8"/>
        <v>100404.59332421016</v>
      </c>
      <c r="G37" s="71">
        <f t="shared" si="9"/>
        <v>18</v>
      </c>
      <c r="H37" s="72" t="str">
        <f t="shared" si="10"/>
        <v>SL</v>
      </c>
    </row>
    <row r="38" spans="1:8" ht="13.5">
      <c r="A38" s="61"/>
      <c r="B38" s="73">
        <f t="shared" si="6"/>
        <v>7</v>
      </c>
      <c r="C38" s="74">
        <f t="shared" si="4"/>
        <v>107142.85714285714</v>
      </c>
      <c r="D38" s="74">
        <f t="shared" si="5"/>
        <v>26785.714285714286</v>
      </c>
      <c r="E38" s="74">
        <f t="shared" si="7"/>
        <v>66936.39554947344</v>
      </c>
      <c r="F38" s="74">
        <f t="shared" si="8"/>
        <v>33468.19777473672</v>
      </c>
      <c r="G38" s="75">
        <f t="shared" si="9"/>
        <v>6</v>
      </c>
      <c r="H38" s="76" t="str">
        <f t="shared" si="10"/>
        <v>SL</v>
      </c>
    </row>
    <row r="39" spans="1:8" ht="16.5" thickBot="1">
      <c r="A39" s="61"/>
      <c r="B39" s="77">
        <f t="shared" si="6"/>
        <v>8</v>
      </c>
      <c r="C39" s="78"/>
      <c r="D39" s="78">
        <f t="shared" si="5"/>
        <v>0</v>
      </c>
      <c r="E39" s="78">
        <f>F38</f>
        <v>33468.19777473672</v>
      </c>
      <c r="F39" s="78">
        <f t="shared" si="8"/>
        <v>0</v>
      </c>
      <c r="G39" s="79"/>
      <c r="H39" s="80" t="str">
        <f t="shared" si="10"/>
        <v>SL</v>
      </c>
    </row>
    <row r="40" spans="1:8" ht="16.5" thickTop="1">
      <c r="A40" s="61"/>
      <c r="B40" s="81" t="s">
        <v>12</v>
      </c>
      <c r="C40" s="82">
        <f>SUM(C32:C39)</f>
        <v>750000</v>
      </c>
      <c r="D40" s="82">
        <f>SUM(D32:D39)</f>
        <v>749999.9999999999</v>
      </c>
      <c r="E40" s="82">
        <f>SUM(E32:E39)</f>
        <v>750000</v>
      </c>
      <c r="F40" s="82"/>
      <c r="G40" s="83"/>
      <c r="H40" s="84"/>
    </row>
  </sheetData>
  <mergeCells count="4">
    <mergeCell ref="C16:D16"/>
    <mergeCell ref="E16:F16"/>
    <mergeCell ref="G16:H16"/>
    <mergeCell ref="B3:H3"/>
  </mergeCells>
  <printOptions horizontalCentered="1"/>
  <pageMargins left="0.4" right="0.4" top="0.4" bottom="0.4" header="0.25" footer="0.25"/>
  <pageSetup cellComments="atEnd" horizontalDpi="600" verticalDpi="600" orientation="landscape" r:id="rId1"/>
  <ignoredErrors>
    <ignoredError sqref="E18:E25 G18:G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:H46"/>
  <sheetViews>
    <sheetView showGridLines="0" workbookViewId="0" topLeftCell="A1">
      <selection activeCell="B3" sqref="B3:H3"/>
    </sheetView>
  </sheetViews>
  <sheetFormatPr defaultColWidth="9.125" defaultRowHeight="13.5"/>
  <cols>
    <col min="1" max="1" width="1.625" style="3" customWidth="1"/>
    <col min="2" max="2" width="10.125" style="3" customWidth="1"/>
    <col min="3" max="8" width="16.625" style="3" customWidth="1"/>
    <col min="9" max="16384" width="9.125" style="3" customWidth="1"/>
  </cols>
  <sheetData>
    <row r="1" s="1" customFormat="1" ht="13.5"/>
    <row r="2" spans="2:8" s="1" customFormat="1" ht="24" thickBot="1">
      <c r="B2" s="5" t="str">
        <f>'5-Year Depreciation'!B3</f>
        <v>[Company Name]</v>
      </c>
      <c r="C2" s="6"/>
      <c r="D2" s="6"/>
      <c r="E2" s="6"/>
      <c r="F2" s="6"/>
      <c r="G2" s="6"/>
      <c r="H2" s="6"/>
    </row>
    <row r="3" spans="2:8" s="1" customFormat="1" ht="27" customHeight="1" thickTop="1">
      <c r="B3" s="113" t="s">
        <v>27</v>
      </c>
      <c r="C3" s="113"/>
      <c r="D3" s="113"/>
      <c r="E3" s="113"/>
      <c r="F3" s="113"/>
      <c r="G3" s="113"/>
      <c r="H3" s="113"/>
    </row>
    <row r="4" spans="2:8" s="1" customFormat="1" ht="15">
      <c r="B4" s="7" t="s">
        <v>1</v>
      </c>
      <c r="C4" s="8"/>
      <c r="D4" s="8"/>
      <c r="E4" s="8"/>
      <c r="F4" s="8"/>
      <c r="G4" s="8"/>
      <c r="H4" s="8"/>
    </row>
    <row r="5" spans="2:8" s="1" customFormat="1" ht="15">
      <c r="B5" s="7" t="str">
        <f>'5-Year Depreciation'!B6</f>
        <v>[Property Name being calculated]</v>
      </c>
      <c r="C5" s="8"/>
      <c r="D5" s="8"/>
      <c r="E5" s="8"/>
      <c r="F5" s="8"/>
      <c r="G5" s="8"/>
      <c r="H5" s="8"/>
    </row>
    <row r="6" spans="2:8" s="1" customFormat="1" ht="13.5">
      <c r="B6" s="9"/>
      <c r="C6" s="9"/>
      <c r="D6" s="9"/>
      <c r="E6" s="9"/>
      <c r="F6" s="9"/>
      <c r="G6" s="9"/>
      <c r="H6" s="9"/>
    </row>
    <row r="7" spans="2:8" s="1" customFormat="1" ht="13.5">
      <c r="B7" s="10" t="s">
        <v>24</v>
      </c>
      <c r="C7" s="11"/>
      <c r="D7" s="11"/>
      <c r="E7" s="11"/>
      <c r="F7" s="12"/>
      <c r="G7" s="12"/>
      <c r="H7" s="12"/>
    </row>
    <row r="8" spans="2:8" s="2" customFormat="1" ht="13.5">
      <c r="B8" s="13" t="s">
        <v>2</v>
      </c>
      <c r="C8" s="14"/>
      <c r="D8" s="14"/>
      <c r="E8" s="15">
        <f>'5-Year Depreciation'!PropertyCost</f>
        <v>800000</v>
      </c>
      <c r="F8" s="16"/>
      <c r="G8" s="9"/>
      <c r="H8" s="9"/>
    </row>
    <row r="9" spans="2:8" s="2" customFormat="1" ht="13.5">
      <c r="B9" s="17" t="s">
        <v>3</v>
      </c>
      <c r="C9" s="18"/>
      <c r="D9" s="18"/>
      <c r="E9" s="19">
        <v>10</v>
      </c>
      <c r="F9" s="20"/>
      <c r="G9" s="9"/>
      <c r="H9" s="9"/>
    </row>
    <row r="10" spans="2:8" s="2" customFormat="1" ht="13.5">
      <c r="B10" s="17" t="s">
        <v>4</v>
      </c>
      <c r="C10" s="18"/>
      <c r="D10" s="18"/>
      <c r="E10" s="21">
        <f>'5-Year Depreciation'!DeclineType</f>
        <v>2</v>
      </c>
      <c r="F10" s="22"/>
      <c r="G10" s="9"/>
      <c r="H10" s="9"/>
    </row>
    <row r="11" spans="2:8" s="2" customFormat="1" ht="13.5">
      <c r="B11" s="17" t="s">
        <v>5</v>
      </c>
      <c r="C11" s="18"/>
      <c r="D11" s="18"/>
      <c r="E11" s="23">
        <f>1/E9*E10</f>
        <v>0.2</v>
      </c>
      <c r="F11" s="24"/>
      <c r="G11" s="9"/>
      <c r="H11" s="9"/>
    </row>
    <row r="12" spans="2:8" s="2" customFormat="1" ht="13.5">
      <c r="B12" s="17" t="s">
        <v>6</v>
      </c>
      <c r="C12" s="18"/>
      <c r="D12" s="18"/>
      <c r="E12" s="25">
        <f>'5-Year Depreciation'!MonthsInFirstYear</f>
        <v>6</v>
      </c>
      <c r="F12" s="26"/>
      <c r="G12" s="27"/>
      <c r="H12" s="9"/>
    </row>
    <row r="13" spans="2:8" s="2" customFormat="1" ht="13.5">
      <c r="B13" s="28" t="s">
        <v>7</v>
      </c>
      <c r="C13" s="29"/>
      <c r="D13" s="29"/>
      <c r="E13" s="30">
        <f>'5-Year Depreciation'!SalvageValue</f>
        <v>50000</v>
      </c>
      <c r="F13" s="31"/>
      <c r="G13" s="9"/>
      <c r="H13" s="9"/>
    </row>
    <row r="14" spans="2:8" s="2" customFormat="1" ht="13.5">
      <c r="B14" s="32"/>
      <c r="C14" s="32"/>
      <c r="D14" s="32"/>
      <c r="E14" s="32"/>
      <c r="F14" s="9"/>
      <c r="G14" s="9"/>
      <c r="H14" s="9"/>
    </row>
    <row r="15" spans="1:8" s="1" customFormat="1" ht="18.75" thickBot="1">
      <c r="A15"/>
      <c r="B15" s="33"/>
      <c r="C15" s="33"/>
      <c r="D15" s="33"/>
      <c r="E15" s="33"/>
      <c r="F15" s="33"/>
      <c r="G15" s="33"/>
      <c r="H15" s="34" t="str">
        <f>B2&amp;"  CONFIDENTIAL"</f>
        <v>[Company Name]  CONFIDENTIAL</v>
      </c>
    </row>
    <row r="16" spans="1:8" s="1" customFormat="1" ht="13.5">
      <c r="A16"/>
      <c r="B16" s="33"/>
      <c r="C16" s="108" t="s">
        <v>9</v>
      </c>
      <c r="D16" s="109"/>
      <c r="E16" s="108" t="s">
        <v>10</v>
      </c>
      <c r="F16" s="109"/>
      <c r="G16" s="108" t="s">
        <v>11</v>
      </c>
      <c r="H16" s="109"/>
    </row>
    <row r="17" spans="1:8" s="1" customFormat="1" ht="29.25">
      <c r="A17"/>
      <c r="B17" s="35" t="s">
        <v>8</v>
      </c>
      <c r="C17" s="36" t="s">
        <v>22</v>
      </c>
      <c r="D17" s="37" t="s">
        <v>23</v>
      </c>
      <c r="E17" s="36" t="s">
        <v>22</v>
      </c>
      <c r="F17" s="37" t="s">
        <v>23</v>
      </c>
      <c r="G17" s="36" t="s">
        <v>22</v>
      </c>
      <c r="H17" s="37" t="s">
        <v>23</v>
      </c>
    </row>
    <row r="18" spans="2:8" s="2" customFormat="1" ht="15">
      <c r="B18" s="91">
        <v>1</v>
      </c>
      <c r="C18" s="92">
        <f>C35*($E$12/12)</f>
        <v>37500</v>
      </c>
      <c r="D18" s="93">
        <f>SUM(C$18:C18)</f>
        <v>37500</v>
      </c>
      <c r="E18" s="92">
        <f>D35*($E$12/12)</f>
        <v>68181.81818181818</v>
      </c>
      <c r="F18" s="93">
        <f>SUM(E$18:E18)</f>
        <v>68181.81818181818</v>
      </c>
      <c r="G18" s="92">
        <f aca="true" t="shared" si="0" ref="G18:G28">E35</f>
        <v>75000</v>
      </c>
      <c r="H18" s="94">
        <f>SUM(G$18:G18)</f>
        <v>75000</v>
      </c>
    </row>
    <row r="19" spans="2:8" s="2" customFormat="1" ht="15">
      <c r="B19" s="95">
        <f aca="true" t="shared" si="1" ref="B19:B28">B18+1</f>
        <v>2</v>
      </c>
      <c r="C19" s="43">
        <f aca="true" t="shared" si="2" ref="C19:C27">C36</f>
        <v>75000</v>
      </c>
      <c r="D19" s="44">
        <f>SUM(C$18:C19)</f>
        <v>112500</v>
      </c>
      <c r="E19" s="43">
        <f aca="true" t="shared" si="3" ref="E19:E28">D35*((12-$E$12)/12)+D36*($E$12/12)</f>
        <v>129545.45454545453</v>
      </c>
      <c r="F19" s="44">
        <f>SUM(E$18:E19)</f>
        <v>197727.2727272727</v>
      </c>
      <c r="G19" s="43">
        <f t="shared" si="0"/>
        <v>135000</v>
      </c>
      <c r="H19" s="96">
        <f>SUM(G$18:G19)</f>
        <v>210000</v>
      </c>
    </row>
    <row r="20" spans="2:8" s="2" customFormat="1" ht="15">
      <c r="B20" s="97">
        <f t="shared" si="1"/>
        <v>3</v>
      </c>
      <c r="C20" s="47">
        <f t="shared" si="2"/>
        <v>75000</v>
      </c>
      <c r="D20" s="48">
        <f>SUM(C$18:C20)</f>
        <v>187500</v>
      </c>
      <c r="E20" s="47">
        <f t="shared" si="3"/>
        <v>115909.09090909091</v>
      </c>
      <c r="F20" s="48">
        <f>SUM(E$18:E20)</f>
        <v>313636.36363636365</v>
      </c>
      <c r="G20" s="47">
        <f t="shared" si="0"/>
        <v>108000</v>
      </c>
      <c r="H20" s="98">
        <f>SUM(G$18:G20)</f>
        <v>318000</v>
      </c>
    </row>
    <row r="21" spans="2:8" s="2" customFormat="1" ht="15">
      <c r="B21" s="95">
        <f t="shared" si="1"/>
        <v>4</v>
      </c>
      <c r="C21" s="43">
        <f t="shared" si="2"/>
        <v>75000</v>
      </c>
      <c r="D21" s="44">
        <f>SUM(C$18:C21)</f>
        <v>262500</v>
      </c>
      <c r="E21" s="43">
        <f t="shared" si="3"/>
        <v>102272.72727272726</v>
      </c>
      <c r="F21" s="44">
        <f>SUM(E$18:E21)</f>
        <v>415909.09090909094</v>
      </c>
      <c r="G21" s="43">
        <f t="shared" si="0"/>
        <v>86400</v>
      </c>
      <c r="H21" s="96">
        <f>SUM(G$18:G21)</f>
        <v>404400</v>
      </c>
    </row>
    <row r="22" spans="2:8" s="2" customFormat="1" ht="15">
      <c r="B22" s="97">
        <f t="shared" si="1"/>
        <v>5</v>
      </c>
      <c r="C22" s="47">
        <f t="shared" si="2"/>
        <v>75000</v>
      </c>
      <c r="D22" s="48">
        <f>SUM(C$18:C22)</f>
        <v>337500</v>
      </c>
      <c r="E22" s="47">
        <f t="shared" si="3"/>
        <v>88636.36363636365</v>
      </c>
      <c r="F22" s="48">
        <f>SUM(E$18:E22)</f>
        <v>504545.4545454546</v>
      </c>
      <c r="G22" s="47">
        <f t="shared" si="0"/>
        <v>69120</v>
      </c>
      <c r="H22" s="98">
        <f>SUM(G$18:G22)</f>
        <v>473520</v>
      </c>
    </row>
    <row r="23" spans="2:8" s="2" customFormat="1" ht="15">
      <c r="B23" s="95">
        <f t="shared" si="1"/>
        <v>6</v>
      </c>
      <c r="C23" s="43">
        <f t="shared" si="2"/>
        <v>75000</v>
      </c>
      <c r="D23" s="44">
        <f>SUM(C$18:C23)</f>
        <v>412500</v>
      </c>
      <c r="E23" s="43">
        <f t="shared" si="3"/>
        <v>75000</v>
      </c>
      <c r="F23" s="44">
        <f>SUM(E$18:E23)</f>
        <v>579545.4545454546</v>
      </c>
      <c r="G23" s="43">
        <f t="shared" si="0"/>
        <v>55296</v>
      </c>
      <c r="H23" s="96">
        <f>SUM(G$18:G23)</f>
        <v>528816</v>
      </c>
    </row>
    <row r="24" spans="2:8" s="2" customFormat="1" ht="15">
      <c r="B24" s="97">
        <f t="shared" si="1"/>
        <v>7</v>
      </c>
      <c r="C24" s="47">
        <f t="shared" si="2"/>
        <v>75000</v>
      </c>
      <c r="D24" s="48">
        <f>SUM(C$18:C24)</f>
        <v>487500</v>
      </c>
      <c r="E24" s="47">
        <f t="shared" si="3"/>
        <v>61363.63636363636</v>
      </c>
      <c r="F24" s="48">
        <f>SUM(E$18:E24)</f>
        <v>640909.0909090909</v>
      </c>
      <c r="G24" s="47">
        <f t="shared" si="0"/>
        <v>49152</v>
      </c>
      <c r="H24" s="98">
        <f>SUM(G$18:G24)</f>
        <v>577968</v>
      </c>
    </row>
    <row r="25" spans="2:8" s="2" customFormat="1" ht="15">
      <c r="B25" s="95">
        <f t="shared" si="1"/>
        <v>8</v>
      </c>
      <c r="C25" s="43">
        <f t="shared" si="2"/>
        <v>75000</v>
      </c>
      <c r="D25" s="44">
        <f>SUM(C$18:C25)</f>
        <v>562500</v>
      </c>
      <c r="E25" s="43">
        <f t="shared" si="3"/>
        <v>47727.27272727273</v>
      </c>
      <c r="F25" s="44">
        <f>SUM(E$18:E25)</f>
        <v>688636.3636363636</v>
      </c>
      <c r="G25" s="43">
        <f t="shared" si="0"/>
        <v>49152</v>
      </c>
      <c r="H25" s="96">
        <f>SUM(G$18:G25)</f>
        <v>627120</v>
      </c>
    </row>
    <row r="26" spans="2:8" s="2" customFormat="1" ht="15">
      <c r="B26" s="97">
        <f t="shared" si="1"/>
        <v>9</v>
      </c>
      <c r="C26" s="47">
        <f t="shared" si="2"/>
        <v>75000</v>
      </c>
      <c r="D26" s="48">
        <f>SUM(C$18:C26)</f>
        <v>637500</v>
      </c>
      <c r="E26" s="47">
        <f t="shared" si="3"/>
        <v>34090.90909090909</v>
      </c>
      <c r="F26" s="48">
        <f>SUM(E$18:E26)</f>
        <v>722727.2727272727</v>
      </c>
      <c r="G26" s="47">
        <f t="shared" si="0"/>
        <v>49152</v>
      </c>
      <c r="H26" s="98">
        <f>SUM(G$18:G26)</f>
        <v>676272</v>
      </c>
    </row>
    <row r="27" spans="2:8" s="2" customFormat="1" ht="15">
      <c r="B27" s="95">
        <f t="shared" si="1"/>
        <v>10</v>
      </c>
      <c r="C27" s="43">
        <f t="shared" si="2"/>
        <v>75000</v>
      </c>
      <c r="D27" s="44">
        <f>SUM(C$18:C27)</f>
        <v>712500</v>
      </c>
      <c r="E27" s="43">
        <f t="shared" si="3"/>
        <v>20454.545454545456</v>
      </c>
      <c r="F27" s="44">
        <f>SUM(E$18:E27)</f>
        <v>743181.8181818181</v>
      </c>
      <c r="G27" s="43">
        <f t="shared" si="0"/>
        <v>49152</v>
      </c>
      <c r="H27" s="96">
        <f>SUM(G$18:G27)</f>
        <v>725424</v>
      </c>
    </row>
    <row r="28" spans="2:8" s="2" customFormat="1" ht="13.5" thickBot="1">
      <c r="B28" s="99">
        <f t="shared" si="1"/>
        <v>11</v>
      </c>
      <c r="C28" s="100">
        <f>E8-E13-SUM(C18:C27)</f>
        <v>37500</v>
      </c>
      <c r="D28" s="101">
        <f>SUM(C$18:C28)</f>
        <v>750000</v>
      </c>
      <c r="E28" s="100">
        <f t="shared" si="3"/>
        <v>6818.181818181818</v>
      </c>
      <c r="F28" s="101">
        <f>SUM(E$18:E28)</f>
        <v>749999.9999999999</v>
      </c>
      <c r="G28" s="100">
        <f t="shared" si="0"/>
        <v>24576</v>
      </c>
      <c r="H28" s="102">
        <f>SUM(G$18:G28)</f>
        <v>750000</v>
      </c>
    </row>
    <row r="29" spans="2:8" s="2" customFormat="1" ht="16.5" thickBot="1" thickTop="1">
      <c r="B29" s="54" t="s">
        <v>12</v>
      </c>
      <c r="C29" s="55">
        <f>SUM(C18:C28)</f>
        <v>750000</v>
      </c>
      <c r="D29" s="56"/>
      <c r="E29" s="55">
        <f>SUM(E18:E28)</f>
        <v>749999.9999999999</v>
      </c>
      <c r="F29" s="56"/>
      <c r="G29" s="55">
        <f>SUM(G18:G28)</f>
        <v>750000</v>
      </c>
      <c r="H29" s="56"/>
    </row>
    <row r="30" spans="2:8" s="2" customFormat="1" ht="13.5">
      <c r="B30" s="57"/>
      <c r="C30" s="57"/>
      <c r="D30" s="57"/>
      <c r="E30" s="57"/>
      <c r="F30" s="57"/>
      <c r="G30" s="57"/>
      <c r="H30" s="57"/>
    </row>
    <row r="31" spans="2:8" s="2" customFormat="1" ht="13.5">
      <c r="B31" s="58" t="s">
        <v>13</v>
      </c>
      <c r="C31" s="9"/>
      <c r="D31" s="9"/>
      <c r="E31" s="9"/>
      <c r="F31" s="9"/>
      <c r="G31" s="9"/>
      <c r="H31" s="9"/>
    </row>
    <row r="32" spans="2:8" s="2" customFormat="1" ht="13.5">
      <c r="B32" s="33"/>
      <c r="C32" s="33"/>
      <c r="D32" s="33"/>
      <c r="E32" s="33"/>
      <c r="F32" s="33"/>
      <c r="G32" s="33"/>
      <c r="H32" s="9"/>
    </row>
    <row r="33" spans="2:8" s="2" customFormat="1" ht="18">
      <c r="B33" s="59" t="s">
        <v>14</v>
      </c>
      <c r="C33" s="59"/>
      <c r="D33" s="59"/>
      <c r="E33" s="59"/>
      <c r="F33" s="59"/>
      <c r="G33" s="59"/>
      <c r="H33" s="60"/>
    </row>
    <row r="34" spans="2:8" ht="30">
      <c r="B34" s="62" t="s">
        <v>15</v>
      </c>
      <c r="C34" s="63" t="s">
        <v>9</v>
      </c>
      <c r="D34" s="63" t="s">
        <v>16</v>
      </c>
      <c r="E34" s="63" t="s">
        <v>11</v>
      </c>
      <c r="F34" s="63" t="s">
        <v>17</v>
      </c>
      <c r="G34" s="64" t="s">
        <v>18</v>
      </c>
      <c r="H34" s="64" t="s">
        <v>19</v>
      </c>
    </row>
    <row r="35" spans="2:8" ht="13.5">
      <c r="B35" s="65">
        <v>1</v>
      </c>
      <c r="C35" s="66">
        <f aca="true" t="shared" si="4" ref="C35:C44">($E$8-$E$13)/$E$9</f>
        <v>75000</v>
      </c>
      <c r="D35" s="66">
        <f aca="true" t="shared" si="5" ref="D35:D45">($E$8-$E$13)*($E$9-B35+1)/($E$9*($E$9+1)/2)</f>
        <v>136363.63636363635</v>
      </c>
      <c r="E35" s="66">
        <f>(($E$8-$E$13)*$E$11)*E12/12</f>
        <v>75000</v>
      </c>
      <c r="F35" s="66">
        <f>$E$8-E13-E35</f>
        <v>675000</v>
      </c>
      <c r="G35" s="67">
        <f>(($E$9*12)-E12)</f>
        <v>114</v>
      </c>
      <c r="H35" s="68" t="s">
        <v>20</v>
      </c>
    </row>
    <row r="36" spans="2:8" ht="13.5">
      <c r="B36" s="69">
        <f aca="true" t="shared" si="6" ref="B36:B45">B35+1</f>
        <v>2</v>
      </c>
      <c r="C36" s="70">
        <f t="shared" si="4"/>
        <v>75000</v>
      </c>
      <c r="D36" s="70">
        <f t="shared" si="5"/>
        <v>122727.27272727272</v>
      </c>
      <c r="E36" s="70">
        <f aca="true" t="shared" si="7" ref="E36:E44">IF(H36="DB",F35*$E$11,F35/G35*12)</f>
        <v>135000</v>
      </c>
      <c r="F36" s="70">
        <f aca="true" t="shared" si="8" ref="F36:F45">F35-E36</f>
        <v>540000</v>
      </c>
      <c r="G36" s="71">
        <f aca="true" t="shared" si="9" ref="G36:G44">G35-12</f>
        <v>102</v>
      </c>
      <c r="H36" s="72" t="str">
        <f aca="true" t="shared" si="10" ref="H36:H45">IF(H35="SL","SL",IF(F35/G35*12&gt;=F35*$E$11,"SL","DB"))</f>
        <v>DB</v>
      </c>
    </row>
    <row r="37" spans="2:8" ht="13.5">
      <c r="B37" s="73">
        <f t="shared" si="6"/>
        <v>3</v>
      </c>
      <c r="C37" s="74">
        <f t="shared" si="4"/>
        <v>75000</v>
      </c>
      <c r="D37" s="74">
        <f t="shared" si="5"/>
        <v>109090.90909090909</v>
      </c>
      <c r="E37" s="74">
        <f t="shared" si="7"/>
        <v>108000</v>
      </c>
      <c r="F37" s="74">
        <f t="shared" si="8"/>
        <v>432000</v>
      </c>
      <c r="G37" s="75">
        <f t="shared" si="9"/>
        <v>90</v>
      </c>
      <c r="H37" s="76" t="str">
        <f t="shared" si="10"/>
        <v>DB</v>
      </c>
    </row>
    <row r="38" spans="2:8" ht="13.5">
      <c r="B38" s="69">
        <f t="shared" si="6"/>
        <v>4</v>
      </c>
      <c r="C38" s="70">
        <f t="shared" si="4"/>
        <v>75000</v>
      </c>
      <c r="D38" s="70">
        <f t="shared" si="5"/>
        <v>95454.54545454546</v>
      </c>
      <c r="E38" s="70">
        <f t="shared" si="7"/>
        <v>86400</v>
      </c>
      <c r="F38" s="70">
        <f t="shared" si="8"/>
        <v>345600</v>
      </c>
      <c r="G38" s="71">
        <f t="shared" si="9"/>
        <v>78</v>
      </c>
      <c r="H38" s="72" t="str">
        <f t="shared" si="10"/>
        <v>DB</v>
      </c>
    </row>
    <row r="39" spans="2:8" ht="13.5">
      <c r="B39" s="73">
        <f t="shared" si="6"/>
        <v>5</v>
      </c>
      <c r="C39" s="74">
        <f t="shared" si="4"/>
        <v>75000</v>
      </c>
      <c r="D39" s="74">
        <f t="shared" si="5"/>
        <v>81818.18181818182</v>
      </c>
      <c r="E39" s="74">
        <f t="shared" si="7"/>
        <v>69120</v>
      </c>
      <c r="F39" s="74">
        <f t="shared" si="8"/>
        <v>276480</v>
      </c>
      <c r="G39" s="75">
        <f t="shared" si="9"/>
        <v>66</v>
      </c>
      <c r="H39" s="76" t="str">
        <f t="shared" si="10"/>
        <v>DB</v>
      </c>
    </row>
    <row r="40" spans="2:8" ht="13.5">
      <c r="B40" s="69">
        <f t="shared" si="6"/>
        <v>6</v>
      </c>
      <c r="C40" s="70">
        <f t="shared" si="4"/>
        <v>75000</v>
      </c>
      <c r="D40" s="70">
        <f t="shared" si="5"/>
        <v>68181.81818181818</v>
      </c>
      <c r="E40" s="70">
        <f t="shared" si="7"/>
        <v>55296</v>
      </c>
      <c r="F40" s="70">
        <f t="shared" si="8"/>
        <v>221184</v>
      </c>
      <c r="G40" s="71">
        <f t="shared" si="9"/>
        <v>54</v>
      </c>
      <c r="H40" s="72" t="str">
        <f t="shared" si="10"/>
        <v>DB</v>
      </c>
    </row>
    <row r="41" spans="2:8" ht="13.5">
      <c r="B41" s="73">
        <f t="shared" si="6"/>
        <v>7</v>
      </c>
      <c r="C41" s="74">
        <f t="shared" si="4"/>
        <v>75000</v>
      </c>
      <c r="D41" s="74">
        <f t="shared" si="5"/>
        <v>54545.454545454544</v>
      </c>
      <c r="E41" s="74">
        <f t="shared" si="7"/>
        <v>49152</v>
      </c>
      <c r="F41" s="74">
        <f t="shared" si="8"/>
        <v>172032</v>
      </c>
      <c r="G41" s="75">
        <f t="shared" si="9"/>
        <v>42</v>
      </c>
      <c r="H41" s="76" t="str">
        <f t="shared" si="10"/>
        <v>SL</v>
      </c>
    </row>
    <row r="42" spans="2:8" ht="13.5">
      <c r="B42" s="69">
        <f t="shared" si="6"/>
        <v>8</v>
      </c>
      <c r="C42" s="70">
        <f t="shared" si="4"/>
        <v>75000</v>
      </c>
      <c r="D42" s="70">
        <f t="shared" si="5"/>
        <v>40909.09090909091</v>
      </c>
      <c r="E42" s="70">
        <f t="shared" si="7"/>
        <v>49152</v>
      </c>
      <c r="F42" s="70">
        <f t="shared" si="8"/>
        <v>122880</v>
      </c>
      <c r="G42" s="71">
        <f t="shared" si="9"/>
        <v>30</v>
      </c>
      <c r="H42" s="72" t="str">
        <f t="shared" si="10"/>
        <v>SL</v>
      </c>
    </row>
    <row r="43" spans="2:8" ht="13.5">
      <c r="B43" s="73">
        <f t="shared" si="6"/>
        <v>9</v>
      </c>
      <c r="C43" s="74">
        <f t="shared" si="4"/>
        <v>75000</v>
      </c>
      <c r="D43" s="74">
        <f t="shared" si="5"/>
        <v>27272.727272727272</v>
      </c>
      <c r="E43" s="74">
        <f t="shared" si="7"/>
        <v>49152</v>
      </c>
      <c r="F43" s="74">
        <f t="shared" si="8"/>
        <v>73728</v>
      </c>
      <c r="G43" s="75">
        <f t="shared" si="9"/>
        <v>18</v>
      </c>
      <c r="H43" s="76" t="str">
        <f t="shared" si="10"/>
        <v>SL</v>
      </c>
    </row>
    <row r="44" spans="2:8" ht="13.5">
      <c r="B44" s="69">
        <f t="shared" si="6"/>
        <v>10</v>
      </c>
      <c r="C44" s="70">
        <f t="shared" si="4"/>
        <v>75000</v>
      </c>
      <c r="D44" s="70">
        <f t="shared" si="5"/>
        <v>13636.363636363636</v>
      </c>
      <c r="E44" s="70">
        <f t="shared" si="7"/>
        <v>49152</v>
      </c>
      <c r="F44" s="70">
        <f t="shared" si="8"/>
        <v>24576</v>
      </c>
      <c r="G44" s="71">
        <f t="shared" si="9"/>
        <v>6</v>
      </c>
      <c r="H44" s="72" t="str">
        <f t="shared" si="10"/>
        <v>SL</v>
      </c>
    </row>
    <row r="45" spans="2:8" ht="16.5" thickBot="1">
      <c r="B45" s="103">
        <f t="shared" si="6"/>
        <v>11</v>
      </c>
      <c r="C45" s="104"/>
      <c r="D45" s="104">
        <f t="shared" si="5"/>
        <v>0</v>
      </c>
      <c r="E45" s="104">
        <f>F44</f>
        <v>24576</v>
      </c>
      <c r="F45" s="104">
        <f t="shared" si="8"/>
        <v>0</v>
      </c>
      <c r="G45" s="105"/>
      <c r="H45" s="106" t="str">
        <f t="shared" si="10"/>
        <v>SL</v>
      </c>
    </row>
    <row r="46" spans="2:8" ht="16.5" thickTop="1">
      <c r="B46" s="81" t="s">
        <v>12</v>
      </c>
      <c r="C46" s="82">
        <f>SUM(C35:C45)</f>
        <v>750000</v>
      </c>
      <c r="D46" s="82">
        <f>SUM(D35:D45)</f>
        <v>750000</v>
      </c>
      <c r="E46" s="82">
        <f>SUM(E35:E45)</f>
        <v>750000</v>
      </c>
      <c r="F46" s="82"/>
      <c r="G46" s="83"/>
      <c r="H46" s="84"/>
    </row>
  </sheetData>
  <mergeCells count="4">
    <mergeCell ref="C16:D16"/>
    <mergeCell ref="E16:F16"/>
    <mergeCell ref="G16:H16"/>
    <mergeCell ref="B3:H3"/>
  </mergeCells>
  <printOptions horizontalCentered="1"/>
  <pageMargins left="0.4" right="0.4" top="0.4" bottom="0.4" header="0.25" footer="0.25"/>
  <pageSetup cellComments="atEnd" horizontalDpi="600" verticalDpi="600" orientation="landscape" r:id="rId1"/>
  <ignoredErrors>
    <ignoredError sqref="E18:E28 G18:G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2:H56"/>
  <sheetViews>
    <sheetView showGridLines="0" workbookViewId="0" topLeftCell="A1">
      <selection activeCell="B3" sqref="B3:H3"/>
    </sheetView>
  </sheetViews>
  <sheetFormatPr defaultColWidth="9.125" defaultRowHeight="13.5"/>
  <cols>
    <col min="1" max="1" width="1.625" style="3" customWidth="1"/>
    <col min="2" max="2" width="10.125" style="3" customWidth="1"/>
    <col min="3" max="8" width="16.625" style="3" customWidth="1"/>
    <col min="9" max="16384" width="9.125" style="3" customWidth="1"/>
  </cols>
  <sheetData>
    <row r="1" s="1" customFormat="1" ht="13.5"/>
    <row r="2" spans="2:8" s="1" customFormat="1" ht="24" thickBot="1">
      <c r="B2" s="5" t="str">
        <f>'5-Year Depreciation'!B3</f>
        <v>[Company Name]</v>
      </c>
      <c r="C2" s="6"/>
      <c r="D2" s="6"/>
      <c r="E2" s="6"/>
      <c r="F2" s="6"/>
      <c r="G2" s="6"/>
      <c r="H2" s="6"/>
    </row>
    <row r="3" spans="2:8" s="1" customFormat="1" ht="27" customHeight="1" thickTop="1">
      <c r="B3" s="113" t="s">
        <v>28</v>
      </c>
      <c r="C3" s="113"/>
      <c r="D3" s="113"/>
      <c r="E3" s="113"/>
      <c r="F3" s="113"/>
      <c r="G3" s="113"/>
      <c r="H3" s="113"/>
    </row>
    <row r="4" spans="2:8" s="1" customFormat="1" ht="15">
      <c r="B4" s="7" t="s">
        <v>1</v>
      </c>
      <c r="C4" s="8"/>
      <c r="D4" s="8"/>
      <c r="E4" s="8"/>
      <c r="F4" s="8"/>
      <c r="G4" s="8"/>
      <c r="H4" s="8"/>
    </row>
    <row r="5" spans="2:8" s="1" customFormat="1" ht="15">
      <c r="B5" s="7" t="str">
        <f>'5-Year Depreciation'!B6</f>
        <v>[Property Name being calculated]</v>
      </c>
      <c r="C5" s="8"/>
      <c r="D5" s="8"/>
      <c r="E5" s="8"/>
      <c r="F5" s="8"/>
      <c r="G5" s="8"/>
      <c r="H5" s="8"/>
    </row>
    <row r="6" spans="2:8" s="1" customFormat="1" ht="13.5">
      <c r="B6" s="9"/>
      <c r="C6" s="9"/>
      <c r="D6" s="9"/>
      <c r="E6" s="9"/>
      <c r="F6" s="9"/>
      <c r="G6" s="9"/>
      <c r="H6" s="9"/>
    </row>
    <row r="7" spans="2:8" s="1" customFormat="1" ht="13.5">
      <c r="B7" s="10" t="s">
        <v>24</v>
      </c>
      <c r="C7" s="11"/>
      <c r="D7" s="11"/>
      <c r="E7" s="11"/>
      <c r="F7" s="12"/>
      <c r="G7" s="12"/>
      <c r="H7" s="12"/>
    </row>
    <row r="8" spans="2:8" s="2" customFormat="1" ht="13.5">
      <c r="B8" s="13" t="s">
        <v>2</v>
      </c>
      <c r="C8" s="14"/>
      <c r="D8" s="14"/>
      <c r="E8" s="15">
        <f>'5-Year Depreciation'!PropertyCost</f>
        <v>800000</v>
      </c>
      <c r="F8" s="16"/>
      <c r="G8" s="9"/>
      <c r="H8" s="9"/>
    </row>
    <row r="9" spans="2:8" s="2" customFormat="1" ht="13.5">
      <c r="B9" s="17" t="s">
        <v>3</v>
      </c>
      <c r="C9" s="18"/>
      <c r="D9" s="18"/>
      <c r="E9" s="19">
        <v>15</v>
      </c>
      <c r="F9" s="20"/>
      <c r="G9" s="9"/>
      <c r="H9" s="9"/>
    </row>
    <row r="10" spans="2:8" s="2" customFormat="1" ht="13.5">
      <c r="B10" s="17" t="s">
        <v>4</v>
      </c>
      <c r="C10" s="18"/>
      <c r="D10" s="18"/>
      <c r="E10" s="21">
        <f>'5-Year Depreciation'!DeclineType</f>
        <v>2</v>
      </c>
      <c r="F10" s="22"/>
      <c r="G10" s="9"/>
      <c r="H10" s="9"/>
    </row>
    <row r="11" spans="2:8" s="2" customFormat="1" ht="13.5">
      <c r="B11" s="17" t="s">
        <v>5</v>
      </c>
      <c r="C11" s="18"/>
      <c r="D11" s="18"/>
      <c r="E11" s="23">
        <f>1/E9*E10</f>
        <v>0.13333333333333333</v>
      </c>
      <c r="F11" s="24"/>
      <c r="G11" s="9"/>
      <c r="H11" s="9"/>
    </row>
    <row r="12" spans="2:8" s="2" customFormat="1" ht="13.5">
      <c r="B12" s="17" t="s">
        <v>6</v>
      </c>
      <c r="C12" s="18"/>
      <c r="D12" s="18"/>
      <c r="E12" s="25">
        <f>'5-Year Depreciation'!MonthsInFirstYear</f>
        <v>6</v>
      </c>
      <c r="F12" s="26"/>
      <c r="G12" s="27"/>
      <c r="H12" s="9"/>
    </row>
    <row r="13" spans="2:8" s="2" customFormat="1" ht="13.5">
      <c r="B13" s="28" t="s">
        <v>7</v>
      </c>
      <c r="C13" s="29"/>
      <c r="D13" s="29"/>
      <c r="E13" s="30">
        <f>'5-Year Depreciation'!SalvageValue</f>
        <v>50000</v>
      </c>
      <c r="F13" s="31"/>
      <c r="G13" s="9"/>
      <c r="H13" s="9"/>
    </row>
    <row r="14" spans="2:8" s="2" customFormat="1" ht="13.5">
      <c r="B14" s="18"/>
      <c r="C14" s="18"/>
      <c r="D14" s="18"/>
      <c r="E14" s="107"/>
      <c r="F14" s="90"/>
      <c r="G14" s="9"/>
      <c r="H14" s="9"/>
    </row>
    <row r="15" spans="1:8" s="1" customFormat="1" ht="18.75" thickBot="1">
      <c r="A15"/>
      <c r="B15" s="33"/>
      <c r="C15" s="33"/>
      <c r="D15" s="33"/>
      <c r="E15" s="33"/>
      <c r="F15" s="33"/>
      <c r="G15" s="33"/>
      <c r="H15" s="34" t="str">
        <f>B2&amp;"  CONFIDENTIAL"</f>
        <v>[Company Name]  CONFIDENTIAL</v>
      </c>
    </row>
    <row r="16" spans="1:8" s="1" customFormat="1" ht="13.5">
      <c r="A16"/>
      <c r="B16" s="33"/>
      <c r="C16" s="108" t="s">
        <v>9</v>
      </c>
      <c r="D16" s="109"/>
      <c r="E16" s="108" t="s">
        <v>10</v>
      </c>
      <c r="F16" s="109"/>
      <c r="G16" s="108" t="s">
        <v>11</v>
      </c>
      <c r="H16" s="109"/>
    </row>
    <row r="17" spans="1:8" s="1" customFormat="1" ht="29.25">
      <c r="A17"/>
      <c r="B17" s="35" t="s">
        <v>8</v>
      </c>
      <c r="C17" s="36" t="s">
        <v>22</v>
      </c>
      <c r="D17" s="37" t="s">
        <v>23</v>
      </c>
      <c r="E17" s="36" t="s">
        <v>22</v>
      </c>
      <c r="F17" s="37" t="s">
        <v>23</v>
      </c>
      <c r="G17" s="36" t="s">
        <v>22</v>
      </c>
      <c r="H17" s="37" t="s">
        <v>23</v>
      </c>
    </row>
    <row r="18" spans="2:8" s="2" customFormat="1" ht="15">
      <c r="B18" s="91">
        <v>1</v>
      </c>
      <c r="C18" s="92">
        <f>C40*($E$12/12)</f>
        <v>25000</v>
      </c>
      <c r="D18" s="93">
        <f>SUM(C$18:C18)</f>
        <v>25000</v>
      </c>
      <c r="E18" s="92">
        <f>D40*($E$12/12)</f>
        <v>46875</v>
      </c>
      <c r="F18" s="93">
        <f>SUM(E$18:E18)</f>
        <v>46875</v>
      </c>
      <c r="G18" s="92">
        <f aca="true" t="shared" si="0" ref="G18:G33">E40</f>
        <v>50000</v>
      </c>
      <c r="H18" s="94">
        <f>SUM(G$18:G18)</f>
        <v>50000</v>
      </c>
    </row>
    <row r="19" spans="2:8" s="2" customFormat="1" ht="15">
      <c r="B19" s="95">
        <f aca="true" t="shared" si="1" ref="B19:B33">B18+1</f>
        <v>2</v>
      </c>
      <c r="C19" s="43">
        <f aca="true" t="shared" si="2" ref="C19:C32">C41</f>
        <v>50000</v>
      </c>
      <c r="D19" s="44">
        <f>SUM(C$18:C19)</f>
        <v>75000</v>
      </c>
      <c r="E19" s="43">
        <f aca="true" t="shared" si="3" ref="E19:E33">D40*((12-$E$12)/12)+D41*($E$12/12)</f>
        <v>90625</v>
      </c>
      <c r="F19" s="44">
        <f>SUM(E$18:E19)</f>
        <v>137500</v>
      </c>
      <c r="G19" s="43">
        <f t="shared" si="0"/>
        <v>93333.33333333333</v>
      </c>
      <c r="H19" s="96">
        <f>SUM(G$18:G19)</f>
        <v>143333.3333333333</v>
      </c>
    </row>
    <row r="20" spans="2:8" s="2" customFormat="1" ht="15">
      <c r="B20" s="97">
        <f t="shared" si="1"/>
        <v>3</v>
      </c>
      <c r="C20" s="47">
        <f t="shared" si="2"/>
        <v>50000</v>
      </c>
      <c r="D20" s="48">
        <f>SUM(C$18:C20)</f>
        <v>125000</v>
      </c>
      <c r="E20" s="47">
        <f t="shared" si="3"/>
        <v>84375</v>
      </c>
      <c r="F20" s="48">
        <f>SUM(E$18:E20)</f>
        <v>221875</v>
      </c>
      <c r="G20" s="47">
        <f t="shared" si="0"/>
        <v>80888.88888888888</v>
      </c>
      <c r="H20" s="98">
        <f>SUM(G$18:G20)</f>
        <v>224222.2222222222</v>
      </c>
    </row>
    <row r="21" spans="2:8" s="2" customFormat="1" ht="15">
      <c r="B21" s="95">
        <f t="shared" si="1"/>
        <v>4</v>
      </c>
      <c r="C21" s="43">
        <f t="shared" si="2"/>
        <v>50000</v>
      </c>
      <c r="D21" s="44">
        <f>SUM(C$18:C21)</f>
        <v>175000</v>
      </c>
      <c r="E21" s="43">
        <f t="shared" si="3"/>
        <v>78125</v>
      </c>
      <c r="F21" s="44">
        <f>SUM(E$18:E21)</f>
        <v>300000</v>
      </c>
      <c r="G21" s="43">
        <f t="shared" si="0"/>
        <v>70103.7037037037</v>
      </c>
      <c r="H21" s="96">
        <f>SUM(G$18:G21)</f>
        <v>294325.9259259259</v>
      </c>
    </row>
    <row r="22" spans="2:8" s="2" customFormat="1" ht="15">
      <c r="B22" s="97">
        <f t="shared" si="1"/>
        <v>5</v>
      </c>
      <c r="C22" s="47">
        <f t="shared" si="2"/>
        <v>50000</v>
      </c>
      <c r="D22" s="48">
        <f>SUM(C$18:C22)</f>
        <v>225000</v>
      </c>
      <c r="E22" s="47">
        <f t="shared" si="3"/>
        <v>71875</v>
      </c>
      <c r="F22" s="48">
        <f>SUM(E$18:E22)</f>
        <v>371875</v>
      </c>
      <c r="G22" s="47">
        <f t="shared" si="0"/>
        <v>60756.54320987654</v>
      </c>
      <c r="H22" s="98">
        <f>SUM(G$18:G22)</f>
        <v>355082.4691358024</v>
      </c>
    </row>
    <row r="23" spans="2:8" s="2" customFormat="1" ht="15">
      <c r="B23" s="95">
        <f t="shared" si="1"/>
        <v>6</v>
      </c>
      <c r="C23" s="43">
        <f t="shared" si="2"/>
        <v>50000</v>
      </c>
      <c r="D23" s="44">
        <f>SUM(C$18:C23)</f>
        <v>275000</v>
      </c>
      <c r="E23" s="43">
        <f t="shared" si="3"/>
        <v>65625</v>
      </c>
      <c r="F23" s="44">
        <f>SUM(E$18:E23)</f>
        <v>437500</v>
      </c>
      <c r="G23" s="43">
        <f t="shared" si="0"/>
        <v>52655.670781893</v>
      </c>
      <c r="H23" s="96">
        <f>SUM(G$18:G23)</f>
        <v>407738.13991769543</v>
      </c>
    </row>
    <row r="24" spans="2:8" s="2" customFormat="1" ht="15">
      <c r="B24" s="97">
        <f t="shared" si="1"/>
        <v>7</v>
      </c>
      <c r="C24" s="47">
        <f t="shared" si="2"/>
        <v>50000</v>
      </c>
      <c r="D24" s="48">
        <f>SUM(C$18:C24)</f>
        <v>325000</v>
      </c>
      <c r="E24" s="47">
        <f t="shared" si="3"/>
        <v>59375</v>
      </c>
      <c r="F24" s="48">
        <f>SUM(E$18:E24)</f>
        <v>496875</v>
      </c>
      <c r="G24" s="47">
        <f t="shared" si="0"/>
        <v>45634.9146776406</v>
      </c>
      <c r="H24" s="98">
        <f>SUM(G$18:G24)</f>
        <v>453373.054595336</v>
      </c>
    </row>
    <row r="25" spans="2:8" s="2" customFormat="1" ht="15">
      <c r="B25" s="95">
        <f t="shared" si="1"/>
        <v>8</v>
      </c>
      <c r="C25" s="43">
        <f t="shared" si="2"/>
        <v>50000</v>
      </c>
      <c r="D25" s="44">
        <f>SUM(C$18:C25)</f>
        <v>375000</v>
      </c>
      <c r="E25" s="43">
        <f t="shared" si="3"/>
        <v>53125</v>
      </c>
      <c r="F25" s="44">
        <f>SUM(E$18:E25)</f>
        <v>550000</v>
      </c>
      <c r="G25" s="43">
        <f t="shared" si="0"/>
        <v>39550.25938728852</v>
      </c>
      <c r="H25" s="96">
        <f>SUM(G$18:G25)</f>
        <v>492923.31398262456</v>
      </c>
    </row>
    <row r="26" spans="2:8" s="2" customFormat="1" ht="15">
      <c r="B26" s="97">
        <f t="shared" si="1"/>
        <v>9</v>
      </c>
      <c r="C26" s="47">
        <f t="shared" si="2"/>
        <v>50000</v>
      </c>
      <c r="D26" s="48">
        <f>SUM(C$18:C26)</f>
        <v>425000</v>
      </c>
      <c r="E26" s="47">
        <f t="shared" si="3"/>
        <v>46875</v>
      </c>
      <c r="F26" s="48">
        <f>SUM(E$18:E26)</f>
        <v>596875</v>
      </c>
      <c r="G26" s="47">
        <f t="shared" si="0"/>
        <v>34276.891468983384</v>
      </c>
      <c r="H26" s="98">
        <f>SUM(G$18:G26)</f>
        <v>527200.2054516079</v>
      </c>
    </row>
    <row r="27" spans="2:8" s="2" customFormat="1" ht="15">
      <c r="B27" s="95">
        <f t="shared" si="1"/>
        <v>10</v>
      </c>
      <c r="C27" s="43">
        <f t="shared" si="2"/>
        <v>50000</v>
      </c>
      <c r="D27" s="44">
        <f>SUM(C$18:C27)</f>
        <v>475000</v>
      </c>
      <c r="E27" s="43">
        <f t="shared" si="3"/>
        <v>40625</v>
      </c>
      <c r="F27" s="44">
        <f>SUM(E$18:E27)</f>
        <v>637500</v>
      </c>
      <c r="G27" s="43">
        <f t="shared" si="0"/>
        <v>34276.89146898339</v>
      </c>
      <c r="H27" s="96">
        <f>SUM(G$18:G27)</f>
        <v>561477.0969205913</v>
      </c>
    </row>
    <row r="28" spans="2:8" s="2" customFormat="1" ht="15">
      <c r="B28" s="97">
        <f t="shared" si="1"/>
        <v>11</v>
      </c>
      <c r="C28" s="47">
        <f t="shared" si="2"/>
        <v>50000</v>
      </c>
      <c r="D28" s="48">
        <f>SUM(C$18:C28)</f>
        <v>525000</v>
      </c>
      <c r="E28" s="47">
        <f t="shared" si="3"/>
        <v>34375</v>
      </c>
      <c r="F28" s="48">
        <f>SUM(E$18:E28)</f>
        <v>671875</v>
      </c>
      <c r="G28" s="47">
        <f t="shared" si="0"/>
        <v>34276.89146898339</v>
      </c>
      <c r="H28" s="98">
        <f>SUM(G$18:G28)</f>
        <v>595753.9883895747</v>
      </c>
    </row>
    <row r="29" spans="2:8" s="2" customFormat="1" ht="15">
      <c r="B29" s="95">
        <f t="shared" si="1"/>
        <v>12</v>
      </c>
      <c r="C29" s="43">
        <f t="shared" si="2"/>
        <v>50000</v>
      </c>
      <c r="D29" s="44">
        <f>SUM(C$18:C29)</f>
        <v>575000</v>
      </c>
      <c r="E29" s="43">
        <f t="shared" si="3"/>
        <v>28125</v>
      </c>
      <c r="F29" s="44">
        <f>SUM(E$18:E29)</f>
        <v>700000</v>
      </c>
      <c r="G29" s="43">
        <f t="shared" si="0"/>
        <v>34276.89146898339</v>
      </c>
      <c r="H29" s="96">
        <f>SUM(G$18:G29)</f>
        <v>630030.8798585581</v>
      </c>
    </row>
    <row r="30" spans="2:8" s="2" customFormat="1" ht="15">
      <c r="B30" s="97">
        <f t="shared" si="1"/>
        <v>13</v>
      </c>
      <c r="C30" s="47">
        <f t="shared" si="2"/>
        <v>50000</v>
      </c>
      <c r="D30" s="48">
        <f>SUM(C$18:C30)</f>
        <v>625000</v>
      </c>
      <c r="E30" s="47">
        <f t="shared" si="3"/>
        <v>21875</v>
      </c>
      <c r="F30" s="48">
        <f>SUM(E$18:E30)</f>
        <v>721875</v>
      </c>
      <c r="G30" s="47">
        <f t="shared" si="0"/>
        <v>34276.89146898339</v>
      </c>
      <c r="H30" s="98">
        <f>SUM(G$18:G30)</f>
        <v>664307.7713275414</v>
      </c>
    </row>
    <row r="31" spans="2:8" s="2" customFormat="1" ht="15">
      <c r="B31" s="95">
        <f t="shared" si="1"/>
        <v>14</v>
      </c>
      <c r="C31" s="43">
        <f t="shared" si="2"/>
        <v>50000</v>
      </c>
      <c r="D31" s="44">
        <f>SUM(C$18:C31)</f>
        <v>675000</v>
      </c>
      <c r="E31" s="43">
        <f t="shared" si="3"/>
        <v>15625</v>
      </c>
      <c r="F31" s="44">
        <f>SUM(E$18:E31)</f>
        <v>737500</v>
      </c>
      <c r="G31" s="43">
        <f t="shared" si="0"/>
        <v>34276.89146898339</v>
      </c>
      <c r="H31" s="96">
        <f>SUM(G$18:G31)</f>
        <v>698584.6627965248</v>
      </c>
    </row>
    <row r="32" spans="2:8" s="2" customFormat="1" ht="15">
      <c r="B32" s="97">
        <f t="shared" si="1"/>
        <v>15</v>
      </c>
      <c r="C32" s="47">
        <f t="shared" si="2"/>
        <v>50000</v>
      </c>
      <c r="D32" s="48">
        <f>SUM(C$18:C32)</f>
        <v>725000</v>
      </c>
      <c r="E32" s="47">
        <f t="shared" si="3"/>
        <v>9375</v>
      </c>
      <c r="F32" s="48">
        <f>SUM(E$18:E32)</f>
        <v>746875</v>
      </c>
      <c r="G32" s="47">
        <f t="shared" si="0"/>
        <v>34276.89146898339</v>
      </c>
      <c r="H32" s="98">
        <f>SUM(G$18:G32)</f>
        <v>732861.5542655082</v>
      </c>
    </row>
    <row r="33" spans="2:8" s="2" customFormat="1" ht="13.5" thickBot="1">
      <c r="B33" s="50">
        <f t="shared" si="1"/>
        <v>16</v>
      </c>
      <c r="C33" s="51">
        <f>E8-E13-SUM(C18:C32)</f>
        <v>25000</v>
      </c>
      <c r="D33" s="52">
        <f>SUM(C$18:C33)</f>
        <v>750000</v>
      </c>
      <c r="E33" s="51">
        <f t="shared" si="3"/>
        <v>3125</v>
      </c>
      <c r="F33" s="52">
        <f>SUM(E$18:E33)</f>
        <v>750000</v>
      </c>
      <c r="G33" s="51">
        <f t="shared" si="0"/>
        <v>17138.44573449169</v>
      </c>
      <c r="H33" s="53">
        <f>SUM(G$18:G33)</f>
        <v>749999.9999999999</v>
      </c>
    </row>
    <row r="34" spans="2:8" s="2" customFormat="1" ht="16.5" thickBot="1" thickTop="1">
      <c r="B34" s="54" t="s">
        <v>12</v>
      </c>
      <c r="C34" s="55">
        <f>SUM(C18:C33)</f>
        <v>750000</v>
      </c>
      <c r="D34" s="56"/>
      <c r="E34" s="55">
        <f>SUM(E18:E33)</f>
        <v>750000</v>
      </c>
      <c r="F34" s="56"/>
      <c r="G34" s="55">
        <f>SUM(G18:G33)</f>
        <v>749999.9999999999</v>
      </c>
      <c r="H34" s="56"/>
    </row>
    <row r="35" spans="2:8" s="2" customFormat="1" ht="13.5">
      <c r="B35" s="110"/>
      <c r="C35" s="111"/>
      <c r="D35" s="111"/>
      <c r="E35" s="111"/>
      <c r="F35" s="111"/>
      <c r="G35" s="111"/>
      <c r="H35" s="111"/>
    </row>
    <row r="36" spans="2:8" s="2" customFormat="1" ht="13.5">
      <c r="B36" s="58" t="s">
        <v>13</v>
      </c>
      <c r="C36" s="9"/>
      <c r="D36" s="9"/>
      <c r="E36" s="9"/>
      <c r="F36" s="9"/>
      <c r="G36" s="9"/>
      <c r="H36" s="9"/>
    </row>
    <row r="37" spans="2:8" s="2" customFormat="1" ht="13.5">
      <c r="B37" s="33"/>
      <c r="C37" s="33"/>
      <c r="D37" s="33"/>
      <c r="E37" s="33"/>
      <c r="F37" s="33"/>
      <c r="G37" s="33"/>
      <c r="H37" s="9"/>
    </row>
    <row r="38" spans="2:8" s="2" customFormat="1" ht="18">
      <c r="B38" s="59" t="s">
        <v>14</v>
      </c>
      <c r="C38" s="59"/>
      <c r="D38" s="59"/>
      <c r="E38" s="59"/>
      <c r="F38" s="59"/>
      <c r="G38" s="59"/>
      <c r="H38" s="60"/>
    </row>
    <row r="39" spans="2:8" ht="30">
      <c r="B39" s="62" t="s">
        <v>15</v>
      </c>
      <c r="C39" s="63" t="s">
        <v>9</v>
      </c>
      <c r="D39" s="63" t="s">
        <v>16</v>
      </c>
      <c r="E39" s="63" t="s">
        <v>11</v>
      </c>
      <c r="F39" s="63" t="s">
        <v>17</v>
      </c>
      <c r="G39" s="64" t="s">
        <v>18</v>
      </c>
      <c r="H39" s="64" t="s">
        <v>19</v>
      </c>
    </row>
    <row r="40" spans="2:8" ht="13.5">
      <c r="B40" s="65">
        <v>1</v>
      </c>
      <c r="C40" s="66">
        <f aca="true" t="shared" si="4" ref="C40:C54">($E$8-$E$13)/$E$9</f>
        <v>50000</v>
      </c>
      <c r="D40" s="66">
        <f aca="true" t="shared" si="5" ref="D40:D55">($E$8-$E$13)*($E$9-B40+1)/($E$9*($E$9+1)/2)</f>
        <v>93750</v>
      </c>
      <c r="E40" s="66">
        <f>(($E$8-E13)*$E$11)*E12/12</f>
        <v>50000</v>
      </c>
      <c r="F40" s="66">
        <f>$E$8-E13-E40</f>
        <v>700000</v>
      </c>
      <c r="G40" s="67">
        <f>(($E$9*12)-E12)</f>
        <v>174</v>
      </c>
      <c r="H40" s="68" t="s">
        <v>20</v>
      </c>
    </row>
    <row r="41" spans="2:8" ht="13.5">
      <c r="B41" s="69">
        <f aca="true" t="shared" si="6" ref="B41:B55">B40+1</f>
        <v>2</v>
      </c>
      <c r="C41" s="70">
        <f t="shared" si="4"/>
        <v>50000</v>
      </c>
      <c r="D41" s="70">
        <f t="shared" si="5"/>
        <v>87500</v>
      </c>
      <c r="E41" s="70">
        <f aca="true" t="shared" si="7" ref="E41:E54">IF(H41="DB",F40*$E$11,F40/G40*12)</f>
        <v>93333.33333333333</v>
      </c>
      <c r="F41" s="70">
        <f aca="true" t="shared" si="8" ref="F41:F55">F40-E41</f>
        <v>606666.6666666666</v>
      </c>
      <c r="G41" s="71">
        <f aca="true" t="shared" si="9" ref="G41:G54">G40-12</f>
        <v>162</v>
      </c>
      <c r="H41" s="72" t="str">
        <f aca="true" t="shared" si="10" ref="H41:H55">IF(H40="SL","SL",IF(F40/G40*12&gt;=F40*$E$11,"SL","DB"))</f>
        <v>DB</v>
      </c>
    </row>
    <row r="42" spans="2:8" ht="13.5">
      <c r="B42" s="73">
        <f t="shared" si="6"/>
        <v>3</v>
      </c>
      <c r="C42" s="74">
        <f t="shared" si="4"/>
        <v>50000</v>
      </c>
      <c r="D42" s="74">
        <f t="shared" si="5"/>
        <v>81250</v>
      </c>
      <c r="E42" s="74">
        <f t="shared" si="7"/>
        <v>80888.88888888888</v>
      </c>
      <c r="F42" s="74">
        <f t="shared" si="8"/>
        <v>525777.7777777778</v>
      </c>
      <c r="G42" s="75">
        <f t="shared" si="9"/>
        <v>150</v>
      </c>
      <c r="H42" s="76" t="str">
        <f t="shared" si="10"/>
        <v>DB</v>
      </c>
    </row>
    <row r="43" spans="2:8" ht="13.5">
      <c r="B43" s="69">
        <f t="shared" si="6"/>
        <v>4</v>
      </c>
      <c r="C43" s="70">
        <f t="shared" si="4"/>
        <v>50000</v>
      </c>
      <c r="D43" s="70">
        <f t="shared" si="5"/>
        <v>75000</v>
      </c>
      <c r="E43" s="70">
        <f t="shared" si="7"/>
        <v>70103.7037037037</v>
      </c>
      <c r="F43" s="70">
        <f t="shared" si="8"/>
        <v>455674.07407407404</v>
      </c>
      <c r="G43" s="71">
        <f t="shared" si="9"/>
        <v>138</v>
      </c>
      <c r="H43" s="72" t="str">
        <f t="shared" si="10"/>
        <v>DB</v>
      </c>
    </row>
    <row r="44" spans="2:8" ht="13.5">
      <c r="B44" s="73">
        <f t="shared" si="6"/>
        <v>5</v>
      </c>
      <c r="C44" s="74">
        <f t="shared" si="4"/>
        <v>50000</v>
      </c>
      <c r="D44" s="74">
        <f t="shared" si="5"/>
        <v>68750</v>
      </c>
      <c r="E44" s="74">
        <f t="shared" si="7"/>
        <v>60756.54320987654</v>
      </c>
      <c r="F44" s="74">
        <f t="shared" si="8"/>
        <v>394917.5308641975</v>
      </c>
      <c r="G44" s="75">
        <f t="shared" si="9"/>
        <v>126</v>
      </c>
      <c r="H44" s="76" t="str">
        <f t="shared" si="10"/>
        <v>DB</v>
      </c>
    </row>
    <row r="45" spans="2:8" ht="13.5">
      <c r="B45" s="69">
        <f t="shared" si="6"/>
        <v>6</v>
      </c>
      <c r="C45" s="70">
        <f t="shared" si="4"/>
        <v>50000</v>
      </c>
      <c r="D45" s="70">
        <f t="shared" si="5"/>
        <v>62500</v>
      </c>
      <c r="E45" s="70">
        <f t="shared" si="7"/>
        <v>52655.670781893</v>
      </c>
      <c r="F45" s="70">
        <f t="shared" si="8"/>
        <v>342261.8600823045</v>
      </c>
      <c r="G45" s="71">
        <f t="shared" si="9"/>
        <v>114</v>
      </c>
      <c r="H45" s="72" t="str">
        <f t="shared" si="10"/>
        <v>DB</v>
      </c>
    </row>
    <row r="46" spans="2:8" ht="13.5">
      <c r="B46" s="73">
        <f t="shared" si="6"/>
        <v>7</v>
      </c>
      <c r="C46" s="74">
        <f t="shared" si="4"/>
        <v>50000</v>
      </c>
      <c r="D46" s="74">
        <f t="shared" si="5"/>
        <v>56250</v>
      </c>
      <c r="E46" s="74">
        <f t="shared" si="7"/>
        <v>45634.9146776406</v>
      </c>
      <c r="F46" s="74">
        <f t="shared" si="8"/>
        <v>296626.9454046639</v>
      </c>
      <c r="G46" s="75">
        <f t="shared" si="9"/>
        <v>102</v>
      </c>
      <c r="H46" s="76" t="str">
        <f t="shared" si="10"/>
        <v>DB</v>
      </c>
    </row>
    <row r="47" spans="2:8" ht="13.5">
      <c r="B47" s="69">
        <f t="shared" si="6"/>
        <v>8</v>
      </c>
      <c r="C47" s="70">
        <f t="shared" si="4"/>
        <v>50000</v>
      </c>
      <c r="D47" s="70">
        <f t="shared" si="5"/>
        <v>50000</v>
      </c>
      <c r="E47" s="70">
        <f t="shared" si="7"/>
        <v>39550.25938728852</v>
      </c>
      <c r="F47" s="70">
        <f t="shared" si="8"/>
        <v>257076.68601737538</v>
      </c>
      <c r="G47" s="71">
        <f t="shared" si="9"/>
        <v>90</v>
      </c>
      <c r="H47" s="72" t="str">
        <f t="shared" si="10"/>
        <v>DB</v>
      </c>
    </row>
    <row r="48" spans="2:8" ht="13.5">
      <c r="B48" s="73">
        <f t="shared" si="6"/>
        <v>9</v>
      </c>
      <c r="C48" s="74">
        <f t="shared" si="4"/>
        <v>50000</v>
      </c>
      <c r="D48" s="74">
        <f t="shared" si="5"/>
        <v>43750</v>
      </c>
      <c r="E48" s="74">
        <f t="shared" si="7"/>
        <v>34276.891468983384</v>
      </c>
      <c r="F48" s="74">
        <f t="shared" si="8"/>
        <v>222799.794548392</v>
      </c>
      <c r="G48" s="75">
        <f t="shared" si="9"/>
        <v>78</v>
      </c>
      <c r="H48" s="76" t="str">
        <f t="shared" si="10"/>
        <v>SL</v>
      </c>
    </row>
    <row r="49" spans="2:8" ht="13.5">
      <c r="B49" s="69">
        <f t="shared" si="6"/>
        <v>10</v>
      </c>
      <c r="C49" s="70">
        <f t="shared" si="4"/>
        <v>50000</v>
      </c>
      <c r="D49" s="70">
        <f t="shared" si="5"/>
        <v>37500</v>
      </c>
      <c r="E49" s="70">
        <f t="shared" si="7"/>
        <v>34276.89146898339</v>
      </c>
      <c r="F49" s="70">
        <f t="shared" si="8"/>
        <v>188522.90307940863</v>
      </c>
      <c r="G49" s="71">
        <f t="shared" si="9"/>
        <v>66</v>
      </c>
      <c r="H49" s="72" t="str">
        <f t="shared" si="10"/>
        <v>SL</v>
      </c>
    </row>
    <row r="50" spans="2:8" ht="13.5">
      <c r="B50" s="73">
        <f t="shared" si="6"/>
        <v>11</v>
      </c>
      <c r="C50" s="74">
        <f t="shared" si="4"/>
        <v>50000</v>
      </c>
      <c r="D50" s="74">
        <f t="shared" si="5"/>
        <v>31250</v>
      </c>
      <c r="E50" s="74">
        <f t="shared" si="7"/>
        <v>34276.89146898339</v>
      </c>
      <c r="F50" s="74">
        <f t="shared" si="8"/>
        <v>154246.01161042525</v>
      </c>
      <c r="G50" s="75">
        <f t="shared" si="9"/>
        <v>54</v>
      </c>
      <c r="H50" s="76" t="str">
        <f t="shared" si="10"/>
        <v>SL</v>
      </c>
    </row>
    <row r="51" spans="2:8" ht="13.5">
      <c r="B51" s="69">
        <f t="shared" si="6"/>
        <v>12</v>
      </c>
      <c r="C51" s="70">
        <f t="shared" si="4"/>
        <v>50000</v>
      </c>
      <c r="D51" s="70">
        <f t="shared" si="5"/>
        <v>25000</v>
      </c>
      <c r="E51" s="70">
        <f t="shared" si="7"/>
        <v>34276.89146898339</v>
      </c>
      <c r="F51" s="70">
        <f t="shared" si="8"/>
        <v>119969.12014144186</v>
      </c>
      <c r="G51" s="71">
        <f t="shared" si="9"/>
        <v>42</v>
      </c>
      <c r="H51" s="72" t="str">
        <f t="shared" si="10"/>
        <v>SL</v>
      </c>
    </row>
    <row r="52" spans="2:8" ht="13.5">
      <c r="B52" s="73">
        <f t="shared" si="6"/>
        <v>13</v>
      </c>
      <c r="C52" s="74">
        <f t="shared" si="4"/>
        <v>50000</v>
      </c>
      <c r="D52" s="74">
        <f t="shared" si="5"/>
        <v>18750</v>
      </c>
      <c r="E52" s="74">
        <f t="shared" si="7"/>
        <v>34276.89146898339</v>
      </c>
      <c r="F52" s="74">
        <f t="shared" si="8"/>
        <v>85692.22867245847</v>
      </c>
      <c r="G52" s="75">
        <f t="shared" si="9"/>
        <v>30</v>
      </c>
      <c r="H52" s="76" t="str">
        <f t="shared" si="10"/>
        <v>SL</v>
      </c>
    </row>
    <row r="53" spans="2:8" ht="13.5">
      <c r="B53" s="69">
        <f t="shared" si="6"/>
        <v>14</v>
      </c>
      <c r="C53" s="70">
        <f t="shared" si="4"/>
        <v>50000</v>
      </c>
      <c r="D53" s="70">
        <f t="shared" si="5"/>
        <v>12500</v>
      </c>
      <c r="E53" s="70">
        <f t="shared" si="7"/>
        <v>34276.89146898339</v>
      </c>
      <c r="F53" s="70">
        <f t="shared" si="8"/>
        <v>51415.33720347508</v>
      </c>
      <c r="G53" s="71">
        <f t="shared" si="9"/>
        <v>18</v>
      </c>
      <c r="H53" s="72" t="str">
        <f t="shared" si="10"/>
        <v>SL</v>
      </c>
    </row>
    <row r="54" spans="2:8" ht="13.5">
      <c r="B54" s="73">
        <f t="shared" si="6"/>
        <v>15</v>
      </c>
      <c r="C54" s="74">
        <f t="shared" si="4"/>
        <v>50000</v>
      </c>
      <c r="D54" s="74">
        <f t="shared" si="5"/>
        <v>6250</v>
      </c>
      <c r="E54" s="74">
        <f t="shared" si="7"/>
        <v>34276.89146898339</v>
      </c>
      <c r="F54" s="74">
        <f t="shared" si="8"/>
        <v>17138.44573449169</v>
      </c>
      <c r="G54" s="75">
        <f t="shared" si="9"/>
        <v>6</v>
      </c>
      <c r="H54" s="76" t="str">
        <f t="shared" si="10"/>
        <v>SL</v>
      </c>
    </row>
    <row r="55" spans="2:8" ht="16.5" thickBot="1">
      <c r="B55" s="77">
        <f t="shared" si="6"/>
        <v>16</v>
      </c>
      <c r="C55" s="78"/>
      <c r="D55" s="78">
        <f t="shared" si="5"/>
        <v>0</v>
      </c>
      <c r="E55" s="78">
        <f>F54</f>
        <v>17138.44573449169</v>
      </c>
      <c r="F55" s="78">
        <f t="shared" si="8"/>
        <v>0</v>
      </c>
      <c r="G55" s="79"/>
      <c r="H55" s="80" t="str">
        <f t="shared" si="10"/>
        <v>SL</v>
      </c>
    </row>
    <row r="56" spans="2:8" ht="16.5" thickTop="1">
      <c r="B56" s="81" t="s">
        <v>12</v>
      </c>
      <c r="C56" s="82">
        <f>SUM(C40:C55)</f>
        <v>750000</v>
      </c>
      <c r="D56" s="82">
        <f>SUM(D40:D55)</f>
        <v>750000</v>
      </c>
      <c r="E56" s="82">
        <f>SUM(E40:E55)</f>
        <v>749999.9999999999</v>
      </c>
      <c r="F56" s="82"/>
      <c r="G56" s="83"/>
      <c r="H56" s="84"/>
    </row>
  </sheetData>
  <mergeCells count="4">
    <mergeCell ref="C16:D16"/>
    <mergeCell ref="E16:F16"/>
    <mergeCell ref="G16:H16"/>
    <mergeCell ref="B3:H3"/>
  </mergeCells>
  <printOptions horizontalCentered="1"/>
  <pageMargins left="0.4" right="0.4" top="0.4" bottom="0.4" header="0.25" footer="0.25"/>
  <pageSetup cellComments="atEnd" horizontalDpi="600" verticalDpi="600" orientation="landscape" r:id="rId1"/>
  <ignoredErrors>
    <ignoredError sqref="E18:E33 G18:G34" 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87FC735-4427-493A-8A9E-8B30E3B2C6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2016-07-06T14:21:02Z</dcterms:created>
  <dcterms:modified xsi:type="dcterms:W3CDTF">2016-07-06T18:25:15Z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TC040354889991</vt:lpwstr>
  </property>
</Properties>
</file>