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0" windowWidth="20490" windowHeight="7515" tabRatio="767" activeTab="0"/>
  </bookViews>
  <sheets>
    <sheet name="Plant Inventory" sheetId="1" r:id="rId1"/>
    <sheet name="Seed Starting Log" sheetId="21" r:id="rId2"/>
    <sheet name="Task List" sheetId="7" r:id="rId3"/>
    <sheet name="Garden Planning Grid" sheetId="5" r:id="rId4"/>
  </sheets>
  <definedNames>
    <definedName name="CalendarMonth">IF(Month="January",1,IF(Month="February",2,IF(Month="March",3,IF(Month="April",4,IF(Month="May",5,IF(Month="June",6,IF(Month="July",7,IF(Month="August",8,IF(Month="September",9,IF(Month="October",10,IF(Month="November",11,12)))))))))))</definedName>
    <definedName name="CalendarYear">'Task List'!$N$6</definedName>
    <definedName name="DueDate">TaskList[[due date]:[% complete]]</definedName>
    <definedName name="Month">'Task List'!$I$6</definedName>
    <definedName name="TransplantDate">'Seed Starting Log'!$G$4</definedName>
  </definedNames>
  <calcPr calcId="145621"/>
</workbook>
</file>

<file path=xl/sharedStrings.xml><?xml version="1.0" encoding="utf-8"?>
<sst xmlns="http://schemas.openxmlformats.org/spreadsheetml/2006/main" count="104" uniqueCount="92">
  <si>
    <t>Plant Inventory</t>
  </si>
  <si>
    <t>Perennial</t>
  </si>
  <si>
    <t>Pink</t>
  </si>
  <si>
    <t>West bed</t>
  </si>
  <si>
    <t>4.5 - 6.0 pH</t>
  </si>
  <si>
    <t>4 - 6 feet</t>
  </si>
  <si>
    <t>Division</t>
  </si>
  <si>
    <t>8-8-8</t>
  </si>
  <si>
    <t>South bed</t>
  </si>
  <si>
    <t>spring &amp; summer</t>
  </si>
  <si>
    <t>P1</t>
  </si>
  <si>
    <t>B1</t>
  </si>
  <si>
    <t>Garden Planning Grid</t>
  </si>
  <si>
    <t>Seed Starting Log</t>
  </si>
  <si>
    <t>Catalog</t>
  </si>
  <si>
    <t>S1</t>
  </si>
  <si>
    <t>S2</t>
  </si>
  <si>
    <t>S3</t>
  </si>
  <si>
    <t>Tomato</t>
  </si>
  <si>
    <t>Bell Pepper</t>
  </si>
  <si>
    <t>Sunflower</t>
  </si>
  <si>
    <t>Garden Supply</t>
  </si>
  <si>
    <t>Allow soil to dry slightly between watering</t>
  </si>
  <si>
    <t>Nicked seed, soaked for 24 hours</t>
  </si>
  <si>
    <t>id</t>
  </si>
  <si>
    <t>name</t>
  </si>
  <si>
    <t>type</t>
  </si>
  <si>
    <t>source</t>
  </si>
  <si>
    <t>size</t>
  </si>
  <si>
    <t>cost</t>
  </si>
  <si>
    <t>date planted</t>
  </si>
  <si>
    <t>location</t>
  </si>
  <si>
    <t>soil</t>
  </si>
  <si>
    <t>schedule</t>
  </si>
  <si>
    <t>notes</t>
  </si>
  <si>
    <t>color</t>
  </si>
  <si>
    <t>totals</t>
  </si>
  <si>
    <t>tray no.</t>
  </si>
  <si>
    <t>germination</t>
  </si>
  <si>
    <t>growth</t>
  </si>
  <si>
    <t>sow date</t>
  </si>
  <si>
    <t>total seeds</t>
  </si>
  <si>
    <t>feeding</t>
  </si>
  <si>
    <t>Transplant date (date of last frost + any additional days):</t>
  </si>
  <si>
    <t>S</t>
  </si>
  <si>
    <t>M</t>
  </si>
  <si>
    <t>T</t>
  </si>
  <si>
    <t>W</t>
  </si>
  <si>
    <t>F</t>
  </si>
  <si>
    <t>Task List</t>
  </si>
  <si>
    <t>Plant bell peppers</t>
  </si>
  <si>
    <t>Plant sunflowers</t>
  </si>
  <si>
    <t>Prep soil for planting</t>
  </si>
  <si>
    <t>task</t>
  </si>
  <si>
    <t>due date</t>
  </si>
  <si>
    <t>% complete</t>
  </si>
  <si>
    <t>done?</t>
  </si>
  <si>
    <t>Start in 3" pots</t>
  </si>
  <si>
    <t>Keep soil moist</t>
  </si>
  <si>
    <t xml:space="preserve">* 1 square = 1 square foot </t>
  </si>
  <si>
    <t>Plant tomato seeds</t>
  </si>
  <si>
    <t>Transplant date</t>
  </si>
  <si>
    <t>fertilizer</t>
  </si>
  <si>
    <t>Local greenhouse</t>
  </si>
  <si>
    <t xml:space="preserve">FEEDING/FERTILIZATION &amp; NOTES  </t>
  </si>
  <si>
    <t xml:space="preserve">PLANTING DATA  </t>
  </si>
  <si>
    <t xml:space="preserve">PLANT DATA  </t>
  </si>
  <si>
    <t xml:space="preserve">SEED DATA  </t>
  </si>
  <si>
    <t xml:space="preserve">AVERAGES  </t>
  </si>
  <si>
    <t xml:space="preserve">FEEDING &amp; NOTES  </t>
  </si>
  <si>
    <t xml:space="preserve">TASK LIST  </t>
  </si>
  <si>
    <t xml:space="preserve">NOTES  </t>
  </si>
  <si>
    <t xml:space="preserve">GARDEN PLOT DESCRIPTION  </t>
  </si>
  <si>
    <t>April</t>
  </si>
  <si>
    <t>Pink Orchid</t>
  </si>
  <si>
    <t>70 inches</t>
  </si>
  <si>
    <t>Blue Hydrangaes</t>
  </si>
  <si>
    <t>Annual</t>
  </si>
  <si>
    <t>Blue</t>
  </si>
  <si>
    <t>North bed</t>
  </si>
  <si>
    <t>5.2 - 5.5 pH</t>
  </si>
  <si>
    <t>25-5-30</t>
  </si>
  <si>
    <t>late spring, early summer</t>
  </si>
  <si>
    <t>R1</t>
  </si>
  <si>
    <t>Rose</t>
  </si>
  <si>
    <t>Nursery</t>
  </si>
  <si>
    <t>Pink / Red</t>
  </si>
  <si>
    <t>5 - 6 feet</t>
  </si>
  <si>
    <t>6.5 - 7.0 pH</t>
  </si>
  <si>
    <t>6-12-6</t>
  </si>
  <si>
    <t>All year</t>
  </si>
  <si>
    <t>Outdoors and indoors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</si>
</sst>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164" formatCode="&quot;$&quot;#,##0.00"/>
    <numFmt numFmtId="165" formatCode="mmmm\ yyyy"/>
    <numFmt numFmtId="166" formatCode="d"/>
    <numFmt numFmtId="167" formatCode="_(@"/>
    <numFmt numFmtId="168" formatCode="0%_)"/>
    <numFmt numFmtId="169" formatCode=";;;"/>
    <numFmt numFmtId="177" formatCode="General"/>
    <numFmt numFmtId="178" formatCode="mm/dd/yyyy"/>
    <numFmt numFmtId="179" formatCode="0"/>
  </numFmts>
  <fonts count="51">
    <font>
      <sz val="9"/>
      <color theme="1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0"/>
      <name val="Arial"/>
      <family val="2"/>
      <scheme val="minor"/>
    </font>
    <font>
      <sz val="10"/>
      <name val="MS Sans Serif"/>
      <family val="2"/>
    </font>
    <font>
      <sz val="8"/>
      <name val="Arial"/>
      <family val="2"/>
      <scheme val="minor"/>
    </font>
    <font>
      <sz val="11"/>
      <name val="Arial"/>
      <family val="2"/>
      <scheme val="minor"/>
    </font>
    <font>
      <b/>
      <sz val="28"/>
      <color theme="1" tint="0.34999001026153564"/>
      <name val="Arial"/>
      <family val="2"/>
      <scheme val="minor"/>
    </font>
    <font>
      <sz val="10"/>
      <color indexed="63"/>
      <name val="Arial"/>
      <family val="2"/>
      <scheme val="minor"/>
    </font>
    <font>
      <sz val="10"/>
      <name val="Century Gothic"/>
      <family val="2"/>
    </font>
    <font>
      <sz val="10"/>
      <color theme="7" tint="0.7999799847602844"/>
      <name val="Arial"/>
      <family val="2"/>
      <scheme val="minor"/>
    </font>
    <font>
      <sz val="10"/>
      <color theme="0" tint="-0.24997000396251678"/>
      <name val="Arial"/>
      <family val="2"/>
      <scheme val="minor"/>
    </font>
    <font>
      <sz val="11"/>
      <color theme="5" tint="0.7999799847602844"/>
      <name val="Arial"/>
      <family val="2"/>
      <scheme val="minor"/>
    </font>
    <font>
      <sz val="11"/>
      <color theme="7" tint="0.39998000860214233"/>
      <name val="Arial"/>
      <family val="2"/>
      <scheme val="minor"/>
    </font>
    <font>
      <sz val="10"/>
      <color theme="5" tint="0.7999799847602844"/>
      <name val="Arial"/>
      <family val="2"/>
      <scheme val="minor"/>
    </font>
    <font>
      <sz val="10"/>
      <color theme="6" tint="0.7999799847602844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24"/>
      <color theme="7"/>
      <name val="Calibri"/>
      <family val="2"/>
      <scheme val="major"/>
    </font>
    <font>
      <sz val="36"/>
      <color theme="3"/>
      <name val="Calibri"/>
      <family val="2"/>
      <scheme val="major"/>
    </font>
    <font>
      <sz val="11"/>
      <color theme="7" tint="0.7999799847602844"/>
      <name val="Calibri"/>
      <family val="2"/>
      <scheme val="major"/>
    </font>
    <font>
      <sz val="11"/>
      <color theme="5" tint="0.7999799847602844"/>
      <name val="Calibri"/>
      <family val="2"/>
      <scheme val="major"/>
    </font>
    <font>
      <sz val="11"/>
      <color theme="4" tint="0.7999799847602844"/>
      <name val="Calibri"/>
      <family val="2"/>
      <scheme val="major"/>
    </font>
    <font>
      <sz val="11"/>
      <color theme="6" tint="0.7999799847602844"/>
      <name val="Calibri"/>
      <family val="2"/>
      <scheme val="major"/>
    </font>
    <font>
      <sz val="12"/>
      <color theme="7" tint="-0.24997000396251678"/>
      <name val="Arial"/>
      <family val="2"/>
      <scheme val="minor"/>
    </font>
    <font>
      <sz val="11"/>
      <color theme="4" tint="0.7999799847602844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4" tint="0.7999799847602844"/>
      <name val="Calibri"/>
      <family val="2"/>
      <scheme val="major"/>
    </font>
    <font>
      <sz val="12"/>
      <color theme="1"/>
      <name val="MS Sans Serif"/>
      <family val="2"/>
    </font>
    <font>
      <sz val="12"/>
      <color theme="5" tint="0.7999799847602844"/>
      <name val="Calibri"/>
      <family val="2"/>
      <scheme val="major"/>
    </font>
    <font>
      <sz val="12"/>
      <color theme="0" tint="-0.24997000396251678"/>
      <name val="Arial"/>
      <family val="2"/>
      <scheme val="minor"/>
    </font>
    <font>
      <sz val="12"/>
      <color theme="4" tint="0.7999799847602844"/>
      <name val="Arial"/>
      <family val="2"/>
      <scheme val="minor"/>
    </font>
    <font>
      <sz val="12"/>
      <color theme="0" tint="-0.04997999966144562"/>
      <name val="Arial"/>
      <family val="2"/>
      <scheme val="minor"/>
    </font>
    <font>
      <sz val="12"/>
      <color theme="5" tint="0.7999799847602844"/>
      <name val="Arial"/>
      <family val="2"/>
      <scheme val="minor"/>
    </font>
    <font>
      <sz val="12"/>
      <color rgb="FFEBE3DD"/>
      <name val="Calibri"/>
      <family val="2"/>
      <scheme val="major"/>
    </font>
    <font>
      <sz val="12"/>
      <color rgb="FFEBE3DD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36"/>
      <color theme="3"/>
      <name val="Curlz MT"/>
      <family val="5"/>
    </font>
    <font>
      <b/>
      <sz val="48"/>
      <color rgb="FF00B050"/>
      <name val="Curlz MT"/>
      <family val="5"/>
    </font>
    <font>
      <sz val="11"/>
      <color theme="0" tint="-0.04997999966144562"/>
      <name val="Arial"/>
      <family val="2"/>
      <scheme val="minor"/>
    </font>
    <font>
      <sz val="11"/>
      <color theme="6" tint="0.7999799847602844"/>
      <name val="Arial"/>
      <family val="2"/>
      <scheme val="minor"/>
    </font>
    <font>
      <sz val="11"/>
      <color theme="7" tint="0.7999799847602844"/>
      <name val="Arial"/>
      <family val="2"/>
      <scheme val="minor"/>
    </font>
    <font>
      <b/>
      <sz val="11"/>
      <color theme="4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rgb="FFC00000"/>
      <name val="Arial"/>
      <family val="2"/>
      <scheme val="minor"/>
    </font>
    <font>
      <sz val="11"/>
      <color rgb="FFFFEFEF"/>
      <name val="Arial"/>
      <family val="2"/>
      <scheme val="minor"/>
    </font>
    <font>
      <sz val="11"/>
      <color rgb="FFFFE7E7"/>
      <name val="Arial"/>
      <family val="2"/>
      <scheme val="minor"/>
    </font>
    <font>
      <i/>
      <sz val="10"/>
      <color theme="6"/>
      <name val="Arial"/>
      <family val="2"/>
    </font>
    <font>
      <sz val="11"/>
      <color theme="0"/>
      <name val="Arial"/>
      <family val="2"/>
    </font>
    <font>
      <sz val="8"/>
      <color theme="7" tint="-0.5"/>
      <name val="Arial"/>
      <family val="2"/>
    </font>
    <font>
      <sz val="9"/>
      <color theme="0"/>
      <name val="Arial"/>
      <family val="2"/>
      <scheme val="minor"/>
    </font>
  </fonts>
  <fills count="2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4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EBE3DD"/>
        <bgColor indexed="64"/>
      </patternFill>
    </fill>
    <fill>
      <patternFill patternType="solid">
        <fgColor rgb="FF7A5F4A"/>
        <bgColor indexed="64"/>
      </patternFill>
    </fill>
    <fill>
      <patternFill patternType="solid">
        <fgColor rgb="FFEE60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C0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FFABAB"/>
        <bgColor indexed="64"/>
      </patternFill>
    </fill>
  </fills>
  <borders count="15">
    <border>
      <left/>
      <right/>
      <top/>
      <bottom/>
      <diagonal/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medium">
        <color theme="0"/>
      </left>
      <right/>
      <top/>
      <bottom/>
    </border>
    <border>
      <left style="medium">
        <color theme="0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rgb="FFAC0000"/>
      </right>
      <top style="thin">
        <color rgb="FFAC0000"/>
      </top>
      <bottom style="thin">
        <color rgb="FFAC0000"/>
      </bottom>
    </border>
    <border>
      <left style="thin">
        <color rgb="FFAC0000"/>
      </left>
      <right style="thin">
        <color rgb="FFAC0000"/>
      </right>
      <top style="thin">
        <color rgb="FFAC0000"/>
      </top>
      <bottom style="thin">
        <color rgb="FFAC0000"/>
      </bottom>
    </border>
    <border>
      <left/>
      <right style="medium">
        <color theme="0"/>
      </right>
      <top/>
      <bottom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</border>
    <border>
      <left style="thin">
        <color theme="7"/>
      </left>
      <right style="thin">
        <color theme="7"/>
      </right>
      <top style="thin">
        <color theme="7"/>
      </top>
      <bottom/>
    </border>
    <border>
      <left style="thin">
        <color theme="7"/>
      </left>
      <right style="thin">
        <color theme="7"/>
      </right>
      <top/>
      <bottom style="thin">
        <color theme="7"/>
      </bottom>
    </border>
    <border>
      <left style="medium">
        <color theme="0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/>
      <top style="medium">
        <color rgb="FFFF6600"/>
      </top>
      <bottom style="medium">
        <color rgb="FFFF6600"/>
      </bottom>
    </border>
    <border>
      <left/>
      <right/>
      <top/>
      <bottom style="medium">
        <color rgb="FFFF6600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8" fillId="0" borderId="0" applyNumberFormat="0" applyFill="0" applyAlignment="0" applyProtection="0"/>
    <xf numFmtId="0" fontId="9" fillId="2" borderId="0" applyNumberFormat="0" applyBorder="0" applyAlignment="0" applyProtection="0"/>
    <xf numFmtId="0" fontId="3" fillId="3" borderId="1" applyNumberFormat="0" applyAlignment="0" applyProtection="0"/>
  </cellStyleXfs>
  <cellXfs count="140">
    <xf numFmtId="0" fontId="0" fillId="0" borderId="0" xfId="0"/>
    <xf numFmtId="0" fontId="0" fillId="0" borderId="0" xfId="0" applyAlignment="1">
      <alignment wrapText="1"/>
    </xf>
    <xf numFmtId="0" fontId="4" fillId="0" borderId="0" xfId="21" applyFont="1" applyFill="1">
      <alignment/>
      <protection/>
    </xf>
    <xf numFmtId="0" fontId="4" fillId="0" borderId="0" xfId="21">
      <alignment/>
      <protection/>
    </xf>
    <xf numFmtId="0" fontId="7" fillId="4" borderId="0" xfId="23" applyFill="1">
      <alignment/>
      <protection/>
    </xf>
    <xf numFmtId="0" fontId="10" fillId="4" borderId="0" xfId="23" applyFont="1" applyFill="1">
      <alignment/>
      <protection/>
    </xf>
    <xf numFmtId="0" fontId="10" fillId="0" borderId="0" xfId="23" applyFont="1">
      <alignment/>
      <protection/>
    </xf>
    <xf numFmtId="0" fontId="7" fillId="0" borderId="0" xfId="23">
      <alignment/>
      <protection/>
    </xf>
    <xf numFmtId="0" fontId="0" fillId="0" borderId="0" xfId="0" applyAlignment="1">
      <alignment horizontal="left" indent="3"/>
    </xf>
    <xf numFmtId="0" fontId="0" fillId="0" borderId="0" xfId="0" applyAlignment="1">
      <alignment vertical="top"/>
    </xf>
    <xf numFmtId="0" fontId="0" fillId="0" borderId="0" xfId="0" applyAlignment="1">
      <alignment horizontal="right" vertical="top" wrapText="1"/>
    </xf>
    <xf numFmtId="14" fontId="2" fillId="0" borderId="0" xfId="0" applyNumberFormat="1" applyFont="1" applyAlignment="1">
      <alignment horizontal="left" vertical="center" indent="1"/>
    </xf>
    <xf numFmtId="0" fontId="17" fillId="5" borderId="0" xfId="0" applyFont="1" applyFill="1" applyBorder="1" applyAlignment="1">
      <alignment horizontal="center" vertical="center"/>
    </xf>
    <xf numFmtId="0" fontId="19" fillId="0" borderId="0" xfId="20" applyAlignment="1">
      <alignment/>
    </xf>
    <xf numFmtId="0" fontId="0" fillId="5" borderId="0" xfId="0" applyFill="1"/>
    <xf numFmtId="14" fontId="7" fillId="0" borderId="0" xfId="23" applyNumberFormat="1">
      <alignment/>
      <protection/>
    </xf>
    <xf numFmtId="169" fontId="7" fillId="0" borderId="0" xfId="23" applyNumberFormat="1">
      <alignment/>
      <protection/>
    </xf>
    <xf numFmtId="167" fontId="14" fillId="5" borderId="2" xfId="0" applyNumberFormat="1" applyFont="1" applyFill="1" applyBorder="1" applyAlignment="1">
      <alignment/>
    </xf>
    <xf numFmtId="0" fontId="2" fillId="0" borderId="0" xfId="0" applyFont="1" applyAlignment="1">
      <alignment horizontal="left" vertical="center" indent="6"/>
    </xf>
    <xf numFmtId="0" fontId="26" fillId="0" borderId="0" xfId="0" applyFont="1"/>
    <xf numFmtId="167" fontId="28" fillId="0" borderId="0" xfId="0" applyNumberFormat="1" applyFont="1"/>
    <xf numFmtId="167" fontId="26" fillId="0" borderId="0" xfId="0" applyNumberFormat="1" applyFont="1"/>
    <xf numFmtId="167" fontId="31" fillId="6" borderId="2" xfId="0" applyNumberFormat="1" applyFont="1" applyFill="1" applyBorder="1"/>
    <xf numFmtId="167" fontId="26" fillId="6" borderId="0" xfId="0" applyNumberFormat="1" applyFont="1" applyFill="1"/>
    <xf numFmtId="0" fontId="26" fillId="6" borderId="0" xfId="0" applyFont="1" applyFill="1"/>
    <xf numFmtId="0" fontId="26" fillId="7" borderId="2" xfId="0" applyFont="1" applyFill="1" applyBorder="1"/>
    <xf numFmtId="0" fontId="26" fillId="7" borderId="0" xfId="0" applyFont="1" applyFill="1"/>
    <xf numFmtId="167" fontId="31" fillId="6" borderId="2" xfId="0" applyNumberFormat="1" applyFont="1" applyFill="1" applyBorder="1" applyAlignment="1">
      <alignment horizontal="left" vertical="center"/>
    </xf>
    <xf numFmtId="167" fontId="31" fillId="6" borderId="0" xfId="0" applyNumberFormat="1" applyFont="1" applyFill="1" applyAlignment="1">
      <alignment vertical="center"/>
    </xf>
    <xf numFmtId="167" fontId="33" fillId="7" borderId="2" xfId="0" applyNumberFormat="1" applyFont="1" applyFill="1" applyBorder="1" applyAlignment="1">
      <alignment vertical="center"/>
    </xf>
    <xf numFmtId="167" fontId="33" fillId="7" borderId="0" xfId="0" applyNumberFormat="1" applyFont="1" applyFill="1" applyAlignment="1">
      <alignment vertical="center"/>
    </xf>
    <xf numFmtId="167" fontId="26" fillId="8" borderId="0" xfId="0" applyNumberFormat="1" applyFont="1" applyFill="1" applyAlignment="1">
      <alignment vertical="center"/>
    </xf>
    <xf numFmtId="44" fontId="26" fillId="8" borderId="0" xfId="0" applyNumberFormat="1" applyFont="1" applyFill="1" applyAlignment="1">
      <alignment vertical="center"/>
    </xf>
    <xf numFmtId="14" fontId="26" fillId="9" borderId="0" xfId="0" applyNumberFormat="1" applyFont="1" applyFill="1" applyAlignment="1">
      <alignment horizontal="center" vertical="center"/>
    </xf>
    <xf numFmtId="167" fontId="26" fillId="9" borderId="0" xfId="0" applyNumberFormat="1" applyFont="1" applyFill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left" wrapText="1" indent="1"/>
    </xf>
    <xf numFmtId="167" fontId="26" fillId="10" borderId="0" xfId="0" applyNumberFormat="1" applyFont="1" applyFill="1" applyAlignment="1">
      <alignment horizontal="left" vertical="center" wrapText="1"/>
    </xf>
    <xf numFmtId="0" fontId="26" fillId="10" borderId="0" xfId="0" applyNumberFormat="1" applyFont="1" applyFill="1" applyAlignment="1">
      <alignment horizontal="left" vertical="center" wrapText="1" indent="1"/>
    </xf>
    <xf numFmtId="0" fontId="35" fillId="11" borderId="0" xfId="0" applyFont="1" applyFill="1"/>
    <xf numFmtId="0" fontId="35" fillId="11" borderId="2" xfId="0" applyFont="1" applyFill="1" applyBorder="1"/>
    <xf numFmtId="167" fontId="35" fillId="11" borderId="2" xfId="0" applyNumberFormat="1" applyFont="1" applyFill="1" applyBorder="1" applyAlignment="1">
      <alignment vertical="center"/>
    </xf>
    <xf numFmtId="167" fontId="35" fillId="11" borderId="0" xfId="0" applyNumberFormat="1" applyFont="1" applyFill="1" applyAlignment="1">
      <alignment vertical="center"/>
    </xf>
    <xf numFmtId="0" fontId="4" fillId="0" borderId="0" xfId="21" applyFont="1" applyFill="1" applyBorder="1">
      <alignment/>
      <protection/>
    </xf>
    <xf numFmtId="0" fontId="4" fillId="12" borderId="2" xfId="21" applyFont="1" applyFill="1" applyBorder="1">
      <alignment/>
      <protection/>
    </xf>
    <xf numFmtId="0" fontId="4" fillId="12" borderId="0" xfId="21" applyFont="1" applyFill="1">
      <alignment/>
      <protection/>
    </xf>
    <xf numFmtId="0" fontId="38" fillId="0" borderId="0" xfId="20" applyFont="1" applyAlignment="1">
      <alignment/>
    </xf>
    <xf numFmtId="0" fontId="38" fillId="0" borderId="0" xfId="21" applyFont="1" applyFill="1">
      <alignment/>
      <protection/>
    </xf>
    <xf numFmtId="0" fontId="38" fillId="0" borderId="0" xfId="21" applyFont="1">
      <alignment/>
      <protection/>
    </xf>
    <xf numFmtId="167" fontId="21" fillId="7" borderId="2" xfId="0" applyNumberFormat="1" applyFont="1" applyFill="1" applyBorder="1" applyAlignment="1">
      <alignment horizontal="right"/>
    </xf>
    <xf numFmtId="167" fontId="20" fillId="5" borderId="2" xfId="0" applyNumberFormat="1" applyFont="1" applyFill="1" applyBorder="1" applyAlignment="1">
      <alignment horizontal="right"/>
    </xf>
    <xf numFmtId="167" fontId="41" fillId="5" borderId="2" xfId="0" applyNumberFormat="1" applyFont="1" applyFill="1" applyBorder="1" applyAlignment="1">
      <alignment vertical="center"/>
    </xf>
    <xf numFmtId="167" fontId="41" fillId="5" borderId="0" xfId="0" applyNumberFormat="1" applyFont="1" applyFill="1" applyAlignment="1">
      <alignment vertical="center"/>
    </xf>
    <xf numFmtId="1" fontId="2" fillId="9" borderId="0" xfId="0" applyNumberFormat="1" applyFont="1" applyFill="1" applyBorder="1" applyAlignment="1">
      <alignment horizontal="center" vertical="center"/>
    </xf>
    <xf numFmtId="0" fontId="2" fillId="13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/>
    <xf numFmtId="0" fontId="2" fillId="0" borderId="0" xfId="0" applyFont="1" applyFill="1" applyBorder="1" applyAlignment="1">
      <alignment wrapText="1"/>
    </xf>
    <xf numFmtId="0" fontId="0" fillId="14" borderId="2" xfId="0" applyFill="1" applyBorder="1"/>
    <xf numFmtId="0" fontId="0" fillId="14" borderId="0" xfId="0" applyFill="1"/>
    <xf numFmtId="167" fontId="25" fillId="14" borderId="2" xfId="0" applyNumberFormat="1" applyFont="1" applyFill="1" applyBorder="1" applyAlignment="1">
      <alignment horizontal="left" vertical="center"/>
    </xf>
    <xf numFmtId="167" fontId="25" fillId="14" borderId="0" xfId="0" applyNumberFormat="1" applyFont="1" applyFill="1" applyAlignment="1">
      <alignment horizontal="left" vertical="center"/>
    </xf>
    <xf numFmtId="167" fontId="22" fillId="14" borderId="2" xfId="0" applyNumberFormat="1" applyFont="1" applyFill="1" applyBorder="1" applyAlignment="1">
      <alignment horizontal="right"/>
    </xf>
    <xf numFmtId="167" fontId="16" fillId="15" borderId="2" xfId="0" applyNumberFormat="1" applyFont="1" applyFill="1" applyBorder="1" applyAlignment="1">
      <alignment/>
    </xf>
    <xf numFmtId="0" fontId="16" fillId="15" borderId="0" xfId="0" applyFont="1" applyFill="1"/>
    <xf numFmtId="0" fontId="40" fillId="15" borderId="2" xfId="0" applyFont="1" applyFill="1" applyBorder="1" applyAlignment="1">
      <alignment horizontal="center" vertical="center" wrapText="1"/>
    </xf>
    <xf numFmtId="0" fontId="40" fillId="15" borderId="0" xfId="0" applyFont="1" applyFill="1" applyBorder="1" applyAlignment="1">
      <alignment horizontal="center" vertical="center" wrapText="1"/>
    </xf>
    <xf numFmtId="167" fontId="23" fillId="15" borderId="2" xfId="0" applyNumberFormat="1" applyFont="1" applyFill="1" applyBorder="1" applyAlignment="1">
      <alignment horizontal="right"/>
    </xf>
    <xf numFmtId="0" fontId="15" fillId="16" borderId="2" xfId="0" applyFont="1" applyFill="1" applyBorder="1"/>
    <xf numFmtId="0" fontId="15" fillId="16" borderId="0" xfId="0" applyFont="1" applyFill="1"/>
    <xf numFmtId="167" fontId="13" fillId="16" borderId="2" xfId="0" applyNumberFormat="1" applyFont="1" applyFill="1" applyBorder="1" applyAlignment="1">
      <alignment horizontal="center" vertical="center"/>
    </xf>
    <xf numFmtId="167" fontId="13" fillId="16" borderId="0" xfId="0" applyNumberFormat="1" applyFont="1" applyFill="1" applyAlignment="1">
      <alignment horizontal="center" vertical="center"/>
    </xf>
    <xf numFmtId="167" fontId="21" fillId="16" borderId="2" xfId="0" applyNumberFormat="1" applyFont="1" applyFill="1" applyBorder="1" applyAlignment="1">
      <alignment horizontal="right"/>
    </xf>
    <xf numFmtId="0" fontId="2" fillId="17" borderId="0" xfId="0" applyFont="1" applyFill="1" applyBorder="1" applyAlignment="1">
      <alignment horizontal="center" vertical="center"/>
    </xf>
    <xf numFmtId="167" fontId="2" fillId="17" borderId="0" xfId="0" applyNumberFormat="1" applyFont="1" applyFill="1" applyBorder="1" applyAlignment="1">
      <alignment horizontal="left" vertical="center"/>
    </xf>
    <xf numFmtId="0" fontId="30" fillId="18" borderId="0" xfId="0" applyFont="1" applyFill="1"/>
    <xf numFmtId="0" fontId="32" fillId="18" borderId="0" xfId="0" applyFont="1" applyFill="1" applyBorder="1" applyAlignment="1">
      <alignment horizontal="left" vertical="center" indent="1"/>
    </xf>
    <xf numFmtId="0" fontId="32" fillId="18" borderId="0" xfId="0" applyFont="1" applyFill="1" applyAlignment="1">
      <alignment horizontal="center" vertical="center"/>
    </xf>
    <xf numFmtId="0" fontId="12" fillId="18" borderId="0" xfId="0" applyFont="1" applyFill="1"/>
    <xf numFmtId="0" fontId="39" fillId="18" borderId="0" xfId="0" applyFont="1" applyFill="1" applyBorder="1" applyAlignment="1">
      <alignment horizontal="left" vertical="center" indent="1"/>
    </xf>
    <xf numFmtId="0" fontId="39" fillId="18" borderId="0" xfId="0" applyFont="1" applyFill="1" applyBorder="1" applyAlignment="1">
      <alignment horizontal="center" vertical="center"/>
    </xf>
    <xf numFmtId="0" fontId="25" fillId="14" borderId="0" xfId="23" applyFont="1" applyFill="1">
      <alignment/>
      <protection/>
    </xf>
    <xf numFmtId="0" fontId="7" fillId="4" borderId="0" xfId="23" applyFont="1" applyFill="1">
      <alignment/>
      <protection/>
    </xf>
    <xf numFmtId="167" fontId="25" fillId="14" borderId="0" xfId="0" applyNumberFormat="1" applyFont="1" applyFill="1" applyAlignment="1">
      <alignment/>
    </xf>
    <xf numFmtId="167" fontId="25" fillId="14" borderId="0" xfId="0" applyNumberFormat="1" applyFont="1" applyFill="1" applyAlignment="1">
      <alignment vertical="center"/>
    </xf>
    <xf numFmtId="167" fontId="25" fillId="14" borderId="0" xfId="0" applyNumberFormat="1" applyFont="1" applyFill="1" applyAlignment="1">
      <alignment horizontal="center" vertical="center"/>
    </xf>
    <xf numFmtId="167" fontId="13" fillId="7" borderId="2" xfId="0" applyNumberFormat="1" applyFont="1" applyFill="1" applyBorder="1" applyAlignment="1">
      <alignment/>
    </xf>
    <xf numFmtId="165" fontId="42" fillId="7" borderId="0" xfId="24" applyNumberFormat="1" applyFont="1" applyFill="1" applyBorder="1" applyAlignment="1">
      <alignment vertical="center"/>
    </xf>
    <xf numFmtId="167" fontId="13" fillId="7" borderId="0" xfId="0" applyNumberFormat="1" applyFont="1" applyFill="1" applyAlignment="1">
      <alignment/>
    </xf>
    <xf numFmtId="0" fontId="2" fillId="9" borderId="3" xfId="0" applyFont="1" applyFill="1" applyBorder="1" applyAlignment="1">
      <alignment horizontal="left" indent="1"/>
    </xf>
    <xf numFmtId="0" fontId="2" fillId="9" borderId="4" xfId="0" applyFont="1" applyFill="1" applyBorder="1" applyAlignment="1">
      <alignment horizontal="left" indent="1"/>
    </xf>
    <xf numFmtId="1" fontId="2" fillId="10" borderId="0" xfId="0" applyNumberFormat="1" applyFont="1" applyFill="1" applyBorder="1" applyAlignment="1">
      <alignment horizontal="center" vertical="center"/>
    </xf>
    <xf numFmtId="14" fontId="2" fillId="10" borderId="0" xfId="0" applyNumberFormat="1" applyFont="1" applyFill="1" applyBorder="1" applyAlignment="1">
      <alignment horizontal="center" vertical="center"/>
    </xf>
    <xf numFmtId="0" fontId="36" fillId="19" borderId="0" xfId="0" applyFont="1" applyFill="1" applyBorder="1" applyAlignment="1">
      <alignment horizontal="center" vertical="center"/>
    </xf>
    <xf numFmtId="167" fontId="36" fillId="19" borderId="0" xfId="0" applyNumberFormat="1" applyFont="1" applyFill="1" applyBorder="1" applyAlignment="1">
      <alignment horizontal="left" vertical="center"/>
    </xf>
    <xf numFmtId="0" fontId="36" fillId="20" borderId="0" xfId="0" applyFont="1" applyFill="1" applyAlignment="1">
      <alignment horizontal="center" vertical="center"/>
    </xf>
    <xf numFmtId="0" fontId="43" fillId="20" borderId="0" xfId="0" applyFont="1" applyFill="1" applyAlignment="1">
      <alignment horizontal="center" vertical="center"/>
    </xf>
    <xf numFmtId="167" fontId="43" fillId="19" borderId="0" xfId="0" applyNumberFormat="1" applyFont="1" applyFill="1" applyAlignment="1">
      <alignment horizontal="left" vertical="center"/>
    </xf>
    <xf numFmtId="44" fontId="43" fillId="19" borderId="0" xfId="0" applyNumberFormat="1" applyFont="1" applyFill="1" applyAlignment="1">
      <alignment vertical="center"/>
    </xf>
    <xf numFmtId="167" fontId="46" fillId="12" borderId="2" xfId="0" applyNumberFormat="1" applyFont="1" applyFill="1" applyBorder="1" applyAlignment="1">
      <alignment horizontal="right"/>
    </xf>
    <xf numFmtId="0" fontId="4" fillId="0" borderId="5" xfId="22" applyNumberFormat="1" applyFont="1" applyFill="1" applyBorder="1" applyAlignment="1" applyProtection="1">
      <alignment/>
      <protection/>
    </xf>
    <xf numFmtId="0" fontId="4" fillId="0" borderId="6" xfId="22" applyNumberFormat="1" applyFont="1" applyFill="1" applyBorder="1" applyAlignment="1" applyProtection="1">
      <alignment/>
      <protection/>
    </xf>
    <xf numFmtId="0" fontId="6" fillId="0" borderId="6" xfId="22" applyNumberFormat="1" applyFont="1" applyFill="1" applyBorder="1" applyAlignment="1" applyProtection="1">
      <alignment/>
      <protection/>
    </xf>
    <xf numFmtId="167" fontId="2" fillId="21" borderId="0" xfId="0" applyNumberFormat="1" applyFont="1" applyFill="1" applyBorder="1" applyAlignment="1">
      <alignment horizontal="left" vertical="center"/>
    </xf>
    <xf numFmtId="14" fontId="2" fillId="21" borderId="0" xfId="0" applyNumberFormat="1" applyFont="1" applyFill="1" applyAlignment="1">
      <alignment horizontal="center" vertical="center"/>
    </xf>
    <xf numFmtId="168" fontId="2" fillId="21" borderId="0" xfId="15" applyNumberFormat="1" applyFont="1" applyFill="1" applyBorder="1" applyAlignment="1">
      <alignment vertical="center"/>
    </xf>
    <xf numFmtId="168" fontId="41" fillId="21" borderId="0" xfId="15" applyNumberFormat="1" applyFont="1" applyFill="1" applyAlignment="1">
      <alignment horizontal="center" vertical="center"/>
    </xf>
    <xf numFmtId="14" fontId="2" fillId="21" borderId="0" xfId="0" applyNumberFormat="1" applyFont="1" applyFill="1" applyBorder="1" applyAlignment="1">
      <alignment horizontal="center" vertical="center"/>
    </xf>
    <xf numFmtId="0" fontId="2" fillId="21" borderId="0" xfId="0" applyNumberFormat="1" applyFont="1" applyFill="1" applyBorder="1" applyAlignment="1">
      <alignment horizontal="center" vertical="center"/>
    </xf>
    <xf numFmtId="168" fontId="2" fillId="21" borderId="0" xfId="15" applyNumberFormat="1" applyFont="1" applyFill="1" applyBorder="1" applyAlignment="1">
      <alignment horizontal="center" vertical="center"/>
    </xf>
    <xf numFmtId="167" fontId="2" fillId="21" borderId="0" xfId="23" applyNumberFormat="1" applyFont="1" applyFill="1" applyAlignment="1">
      <alignment horizontal="left" vertical="center"/>
      <protection/>
    </xf>
    <xf numFmtId="0" fontId="2" fillId="21" borderId="0" xfId="0" applyFont="1" applyFill="1" applyBorder="1" applyAlignment="1">
      <alignment horizontal="center" vertical="center"/>
    </xf>
    <xf numFmtId="0" fontId="37" fillId="0" borderId="0" xfId="20" applyFont="1" applyAlignment="1">
      <alignment horizontal="center"/>
    </xf>
    <xf numFmtId="0" fontId="38" fillId="0" borderId="0" xfId="20" applyFont="1" applyAlignment="1">
      <alignment horizontal="center" vertical="center"/>
    </xf>
    <xf numFmtId="167" fontId="27" fillId="6" borderId="0" xfId="0" applyNumberFormat="1" applyFont="1" applyFill="1" applyBorder="1" applyAlignment="1">
      <alignment horizontal="right"/>
    </xf>
    <xf numFmtId="167" fontId="27" fillId="6" borderId="7" xfId="0" applyNumberFormat="1" applyFont="1" applyFill="1" applyBorder="1" applyAlignment="1">
      <alignment horizontal="right"/>
    </xf>
    <xf numFmtId="167" fontId="29" fillId="7" borderId="0" xfId="0" applyNumberFormat="1" applyFont="1" applyFill="1" applyBorder="1" applyAlignment="1">
      <alignment horizontal="right"/>
    </xf>
    <xf numFmtId="167" fontId="29" fillId="7" borderId="7" xfId="0" applyNumberFormat="1" applyFont="1" applyFill="1" applyBorder="1" applyAlignment="1">
      <alignment horizontal="right"/>
    </xf>
    <xf numFmtId="167" fontId="34" fillId="11" borderId="2" xfId="0" applyNumberFormat="1" applyFont="1" applyFill="1" applyBorder="1" applyAlignment="1">
      <alignment horizontal="right"/>
    </xf>
    <xf numFmtId="167" fontId="34" fillId="11" borderId="0" xfId="0" applyNumberFormat="1" applyFont="1" applyFill="1" applyBorder="1" applyAlignment="1">
      <alignment horizontal="right"/>
    </xf>
    <xf numFmtId="0" fontId="2" fillId="9" borderId="3" xfId="0" applyFont="1" applyFill="1" applyBorder="1" applyAlignment="1">
      <alignment horizontal="left" indent="1"/>
    </xf>
    <xf numFmtId="0" fontId="2" fillId="9" borderId="4" xfId="0" applyFont="1" applyFill="1" applyBorder="1" applyAlignment="1">
      <alignment horizontal="left" indent="1"/>
    </xf>
    <xf numFmtId="166" fontId="24" fillId="0" borderId="8" xfId="0" applyNumberFormat="1" applyFont="1" applyFill="1" applyBorder="1" applyAlignment="1">
      <alignment horizontal="center" vertical="center"/>
    </xf>
    <xf numFmtId="166" fontId="24" fillId="0" borderId="9" xfId="0" applyNumberFormat="1" applyFont="1" applyFill="1" applyBorder="1" applyAlignment="1">
      <alignment horizontal="center" vertical="center"/>
    </xf>
    <xf numFmtId="166" fontId="24" fillId="0" borderId="10" xfId="0" applyNumberFormat="1" applyFont="1" applyFill="1" applyBorder="1" applyAlignment="1">
      <alignment horizontal="center" vertical="center"/>
    </xf>
    <xf numFmtId="0" fontId="18" fillId="4" borderId="0" xfId="24" applyNumberFormat="1" applyFont="1" applyFill="1" applyBorder="1" applyAlignment="1">
      <alignment horizontal="right" vertical="center"/>
    </xf>
    <xf numFmtId="165" fontId="18" fillId="4" borderId="0" xfId="24" applyNumberFormat="1" applyFont="1" applyFill="1" applyBorder="1" applyAlignment="1">
      <alignment horizontal="left" vertical="center"/>
    </xf>
    <xf numFmtId="0" fontId="2" fillId="9" borderId="11" xfId="0" applyFont="1" applyFill="1" applyBorder="1" applyAlignment="1">
      <alignment horizontal="left" indent="1"/>
    </xf>
    <xf numFmtId="0" fontId="2" fillId="9" borderId="12" xfId="0" applyFont="1" applyFill="1" applyBorder="1" applyAlignment="1">
      <alignment horizontal="left" indent="1"/>
    </xf>
    <xf numFmtId="0" fontId="38" fillId="4" borderId="0" xfId="20" applyFont="1" applyFill="1" applyAlignment="1">
      <alignment horizontal="center" vertical="center"/>
    </xf>
    <xf numFmtId="167" fontId="22" fillId="14" borderId="0" xfId="0" applyNumberFormat="1" applyFont="1" applyFill="1" applyAlignment="1">
      <alignment horizontal="right"/>
    </xf>
    <xf numFmtId="167" fontId="22" fillId="14" borderId="7" xfId="0" applyNumberFormat="1" applyFont="1" applyFill="1" applyBorder="1" applyAlignment="1">
      <alignment horizontal="right"/>
    </xf>
    <xf numFmtId="167" fontId="45" fillId="14" borderId="0" xfId="0" applyNumberFormat="1" applyFont="1" applyFill="1" applyAlignment="1">
      <alignment horizontal="right"/>
    </xf>
    <xf numFmtId="167" fontId="45" fillId="14" borderId="7" xfId="0" applyNumberFormat="1" applyFont="1" applyFill="1" applyBorder="1" applyAlignment="1">
      <alignment horizontal="right"/>
    </xf>
    <xf numFmtId="0" fontId="44" fillId="0" borderId="0" xfId="0" applyFont="1" applyAlignment="1">
      <alignment horizontal="left"/>
    </xf>
    <xf numFmtId="0" fontId="4" fillId="22" borderId="13" xfId="21" applyFont="1" applyFill="1" applyBorder="1">
      <alignment/>
      <protection/>
    </xf>
    <xf numFmtId="167" fontId="11" fillId="14" borderId="0" xfId="0" applyNumberFormat="1" applyFont="1" applyFill="1" applyBorder="1" applyAlignment="1">
      <alignment horizontal="left" vertical="center"/>
    </xf>
    <xf numFmtId="0" fontId="4" fillId="22" borderId="14" xfId="21" applyFont="1" applyFill="1" applyBorder="1">
      <alignment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Normal 2" xfId="21"/>
    <cellStyle name="Normal_Graph Paper (combined)" xfId="22"/>
    <cellStyle name="Normal 3" xfId="23"/>
    <cellStyle name="Heading 1 2" xfId="24"/>
    <cellStyle name="40% - Accent1 2" xfId="25"/>
    <cellStyle name="Accent1 2" xfId="26"/>
  </cellStyles>
  <dxfs count="60">
    <dxf>
      <font>
        <i val="0"/>
        <u val="none"/>
        <strike val="0"/>
        <sz val="11"/>
        <name val="Arial"/>
      </font>
      <numFmt numFmtId="168" formatCode="0%_)"/>
      <fill>
        <patternFill patternType="solid">
          <bgColor rgb="FFFFE7E7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Arial"/>
      </font>
      <numFmt numFmtId="168" formatCode="0%_)"/>
      <fill>
        <patternFill patternType="solid">
          <bgColor rgb="FFFFE7E7"/>
        </patternFill>
      </fill>
      <alignment vertical="center" textRotation="0" wrapText="1" shrinkToFit="1" readingOrder="0"/>
    </dxf>
    <dxf>
      <font>
        <b val="0"/>
        <i val="0"/>
        <u val="none"/>
        <strike val="0"/>
        <sz val="11"/>
        <name val="Arial"/>
        <color theme="1"/>
        <condense val="0"/>
        <extend val="0"/>
      </font>
      <numFmt numFmtId="177" formatCode="General"/>
      <fill>
        <patternFill patternType="solid">
          <bgColor rgb="FFFFE7E7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Arial"/>
        <color theme="1"/>
        <condense val="0"/>
        <extend val="0"/>
      </font>
      <numFmt numFmtId="167" formatCode="_(@"/>
      <fill>
        <patternFill patternType="solid">
          <bgColor rgb="FFFFE7E7"/>
        </patternFill>
      </fill>
      <alignment horizontal="left" vertical="center" textRotation="0" wrapText="1" shrinkToFit="1" readingOrder="0"/>
    </dxf>
    <dxf>
      <font>
        <u val="none"/>
        <strike val="0"/>
        <sz val="11"/>
      </font>
      <numFmt numFmtId="167" formatCode="_(@"/>
      <fill>
        <patternFill patternType="solid">
          <bgColor rgb="FFFFE7E7"/>
        </patternFill>
      </fill>
      <alignment vertical="center" textRotation="0" wrapText="1" shrinkToFit="1" readingOrder="0"/>
    </dxf>
    <dxf>
      <font>
        <b val="0"/>
        <i val="0"/>
        <u val="none"/>
        <strike val="0"/>
        <sz val="11"/>
        <name val="Arial"/>
        <color theme="4" tint="0.7999799847602844"/>
        <condense val="0"/>
        <extend val="0"/>
      </font>
      <numFmt numFmtId="167" formatCode="_(@"/>
      <fill>
        <patternFill patternType="solid">
          <bgColor rgb="FFAC0000"/>
        </patternFill>
      </fill>
      <alignment horizontal="general" vertical="center" textRotation="0" wrapText="1" shrinkToFit="1" readingOrder="0"/>
    </dxf>
    <dxf>
      <font>
        <color theme="0" tint="-0.24993999302387238"/>
      </font>
      <border/>
    </dxf>
    <dxf>
      <font>
        <color theme="0" tint="-0.24993999302387238"/>
      </font>
      <border/>
    </dxf>
    <dxf>
      <fill>
        <patternFill>
          <bgColor theme="7" tint="0.3999499976634979"/>
        </patternFill>
      </fill>
      <border/>
    </dxf>
    <dxf>
      <fill>
        <patternFill>
          <bgColor theme="7" tint="0.7999799847602844"/>
        </patternFill>
      </fill>
      <border/>
    </dxf>
    <dxf>
      <font>
        <b val="0"/>
        <i val="0"/>
        <u val="none"/>
        <strike val="0"/>
        <sz val="11"/>
        <name val="Arial"/>
        <color theme="1"/>
        <condense val="0"/>
        <extend val="0"/>
      </font>
      <fill>
        <patternFill patternType="none"/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Arial"/>
        <color theme="1"/>
      </font>
      <fill>
        <patternFill patternType="solid">
          <bgColor theme="7" tint="0.7999799847602844"/>
        </patternFill>
      </fill>
      <alignment horizontal="left" vertical="center" textRotation="0" wrapText="1" indent="1" shrinkToFit="1" readingOrder="0"/>
    </dxf>
    <dxf>
      <font>
        <i val="0"/>
        <u val="none"/>
        <strike val="0"/>
        <sz val="11"/>
        <name val="Arial"/>
      </font>
    </dxf>
    <dxf>
      <font>
        <b val="0"/>
        <i val="0"/>
        <u val="none"/>
        <strike val="0"/>
        <sz val="11"/>
        <name val="Arial"/>
        <color theme="1"/>
        <condense val="0"/>
        <extend val="0"/>
      </font>
      <fill>
        <patternFill patternType="solid">
          <bgColor theme="7" tint="0.7999799847602844"/>
        </patternFill>
      </fill>
      <alignment horizontal="left" vertical="center" textRotation="0" wrapText="1" indent="1" shrinkToFit="1" readingOrder="0"/>
    </dxf>
    <dxf>
      <font>
        <b val="0"/>
        <i val="0"/>
        <u val="none"/>
        <strike val="0"/>
        <sz val="11"/>
        <name val="Arial"/>
        <color theme="1"/>
      </font>
      <numFmt numFmtId="178" formatCode="mm/dd/yyyy"/>
      <fill>
        <patternFill patternType="solid">
          <bgColor rgb="FFEBE3DD"/>
        </patternFill>
      </fill>
      <alignment horizontal="center" vertical="center" textRotation="0" wrapText="1" shrinkToFit="1" readingOrder="0"/>
    </dxf>
    <dxf>
      <font>
        <b/>
      </font>
    </dxf>
    <dxf>
      <font>
        <b val="0"/>
        <i val="0"/>
        <u val="none"/>
        <strike val="0"/>
        <sz val="11"/>
        <name val="Arial"/>
        <color theme="1"/>
      </font>
      <numFmt numFmtId="179" formatCode="0"/>
      <fill>
        <patternFill patternType="solid">
          <bgColor rgb="FFEBE3DD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Arial"/>
        <color theme="1"/>
        <condense val="0"/>
        <extend val="0"/>
      </font>
      <numFmt numFmtId="179" formatCode="0"/>
      <fill>
        <patternFill patternType="solid">
          <bgColor theme="5" tint="0.7999799847602844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Arial"/>
        <color theme="1"/>
        <condense val="0"/>
        <extend val="0"/>
      </font>
      <numFmt numFmtId="179" formatCode="0"/>
      <fill>
        <patternFill patternType="solid">
          <bgColor theme="5" tint="0.7999799847602844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Arial"/>
        <color theme="1"/>
      </font>
      <numFmt numFmtId="167" formatCode="_(@"/>
      <fill>
        <patternFill patternType="solid">
          <bgColor rgb="FFFFE5E5"/>
        </patternFill>
      </fill>
      <alignment horizontal="left" vertical="center" textRotation="0" wrapText="1" shrinkToFit="1" readingOrder="0"/>
    </dxf>
    <dxf>
      <font>
        <b/>
      </font>
    </dxf>
    <dxf>
      <font>
        <b val="0"/>
        <i val="0"/>
        <u val="none"/>
        <strike val="0"/>
        <sz val="11"/>
        <name val="Arial"/>
        <color theme="1"/>
      </font>
      <numFmt numFmtId="167" formatCode="_(@"/>
      <fill>
        <patternFill patternType="solid">
          <bgColor rgb="FFFFE5E5"/>
        </patternFill>
      </fill>
      <alignment horizontal="left" vertical="center" textRotation="0" wrapText="1" shrinkToFit="1" readingOrder="0"/>
    </dxf>
    <dxf>
      <font>
        <b val="0"/>
        <i val="0"/>
        <u val="none"/>
        <strike val="0"/>
        <sz val="11"/>
        <name val="Arial"/>
        <color theme="1"/>
      </font>
      <fill>
        <patternFill patternType="solid">
          <bgColor rgb="FFFFE5E5"/>
        </patternFill>
      </fill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Arial"/>
        <color theme="1"/>
        <condense val="0"/>
        <extend val="0"/>
      </font>
      <fill>
        <patternFill patternType="solid">
          <bgColor theme="2" tint="-0.24997000396251678"/>
        </patternFill>
      </fill>
      <alignment horizontal="center" vertical="center" textRotation="0" wrapText="1" shrinkToFit="1" readingOrder="0"/>
    </dxf>
    <dxf>
      <font>
        <i val="0"/>
        <u val="none"/>
        <strike val="0"/>
        <sz val="11"/>
        <name val="Arial"/>
        <color theme="0" tint="-0.04997999966144562"/>
      </font>
      <fill>
        <patternFill patternType="solid">
          <bgColor theme="1"/>
        </patternFill>
      </fill>
      <alignment horizontal="center" vertical="center" textRotation="0" wrapText="1" shrinkToFit="1" readingOrder="0"/>
    </dxf>
    <dxf>
      <font>
        <i val="0"/>
        <u val="none"/>
        <strike val="0"/>
        <sz val="11"/>
        <name val="Arial"/>
      </font>
    </dxf>
    <dxf>
      <font>
        <i val="0"/>
        <u val="none"/>
        <strike val="0"/>
        <sz val="11"/>
        <name val="Arial"/>
      </font>
      <alignment vertical="top" textRotation="0" wrapText="1" shrinkToFit="1" readingOrder="0"/>
    </dxf>
    <dxf>
      <font>
        <i val="0"/>
        <u val="none"/>
        <strike val="0"/>
        <sz val="11"/>
        <name val="Arial"/>
      </font>
    </dxf>
    <dxf>
      <font>
        <b val="0"/>
        <i val="0"/>
        <u val="none"/>
        <strike val="0"/>
        <sz val="12"/>
        <name val="Arial"/>
        <color theme="1"/>
        <condense val="0"/>
        <extend val="0"/>
      </font>
      <alignment horizontal="left" vertical="bottom" textRotation="0" wrapText="1" indent="1" shrinkToFit="1" readingOrder="0"/>
    </dxf>
    <dxf>
      <font>
        <b val="0"/>
        <i val="0"/>
        <u val="none"/>
        <strike val="0"/>
        <sz val="12"/>
        <name val="Arial"/>
        <color theme="1"/>
      </font>
      <numFmt numFmtId="177" formatCode="General"/>
      <fill>
        <patternFill patternType="solid">
          <bgColor rgb="FFEBE3DD"/>
        </patternFill>
      </fill>
      <alignment horizontal="lef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color theme="1"/>
        <condense val="0"/>
        <extend val="0"/>
      </font>
      <alignment horizontal="left" vertical="bottom" textRotation="0" wrapText="1" indent="1" shrinkToFit="1" readingOrder="0"/>
    </dxf>
    <dxf>
      <font>
        <b val="0"/>
        <i val="0"/>
        <u val="none"/>
        <strike val="0"/>
        <sz val="12"/>
        <name val="Arial"/>
        <color theme="1"/>
      </font>
      <numFmt numFmtId="177" formatCode="General"/>
      <fill>
        <patternFill patternType="solid">
          <bgColor rgb="FFEBE3DD"/>
        </patternFill>
      </fill>
      <alignment horizontal="left" vertical="center" textRotation="0" wrapText="1" indent="1" shrinkToFit="1" readingOrder="0"/>
    </dxf>
    <dxf>
      <font>
        <b val="0"/>
        <i val="0"/>
        <u val="none"/>
        <strike val="0"/>
        <sz val="12"/>
        <name val="Arial"/>
        <color theme="1"/>
        <condense val="0"/>
        <extend val="0"/>
      </font>
      <alignment horizontal="general" vertical="bottom" textRotation="0" wrapText="1" shrinkToFit="1" readingOrder="0"/>
    </dxf>
    <dxf>
      <font>
        <b val="0"/>
        <i val="0"/>
        <u val="none"/>
        <strike val="0"/>
        <sz val="12"/>
        <name val="Arial"/>
        <color theme="1"/>
      </font>
      <numFmt numFmtId="167" formatCode="_(@"/>
      <fill>
        <patternFill patternType="solid">
          <bgColor rgb="FFEBE3DD"/>
        </patternFill>
      </fill>
      <alignment horizontal="left" vertical="center" textRotation="0" wrapText="1" shrinkToFit="1" readingOrder="0"/>
    </dxf>
    <dxf>
      <font>
        <b val="0"/>
        <i val="0"/>
        <u val="none"/>
        <strike val="0"/>
        <sz val="12"/>
        <name val="Arial"/>
        <color theme="1"/>
        <condense val="0"/>
        <extend val="0"/>
      </font>
    </dxf>
    <dxf>
      <font>
        <b val="0"/>
        <i val="0"/>
        <u val="none"/>
        <strike val="0"/>
        <sz val="12"/>
        <name val="Arial"/>
        <color theme="1"/>
      </font>
      <numFmt numFmtId="167" formatCode="_(@"/>
      <fill>
        <patternFill patternType="solid">
          <bgColor theme="5" tint="0.7999799847602844"/>
        </patternFill>
      </fill>
      <alignment vertical="center" textRotation="0" wrapText="1" shrinkToFit="1" readingOrder="0"/>
    </dxf>
    <dxf>
      <font>
        <b val="0"/>
        <i val="0"/>
        <u val="none"/>
        <strike val="0"/>
        <sz val="12"/>
        <name val="Arial"/>
        <color theme="1"/>
        <condense val="0"/>
        <extend val="0"/>
      </font>
    </dxf>
    <dxf>
      <font>
        <b val="0"/>
        <i val="0"/>
        <u val="none"/>
        <strike val="0"/>
        <sz val="12"/>
        <name val="Arial"/>
        <color theme="1"/>
      </font>
      <numFmt numFmtId="167" formatCode="_(@"/>
      <fill>
        <patternFill patternType="solid">
          <bgColor theme="5" tint="0.7999799847602844"/>
        </patternFill>
      </fill>
      <alignment vertical="center" textRotation="0" wrapText="1" shrinkToFit="1" readingOrder="0"/>
    </dxf>
    <dxf>
      <font>
        <b val="0"/>
        <i val="0"/>
        <u val="none"/>
        <strike val="0"/>
        <sz val="12"/>
        <name val="Arial"/>
        <color theme="1"/>
        <condense val="0"/>
        <extend val="0"/>
      </font>
    </dxf>
    <dxf>
      <font>
        <b val="0"/>
        <i val="0"/>
        <u val="none"/>
        <strike val="0"/>
        <sz val="12"/>
        <name val="Arial"/>
        <color theme="1"/>
      </font>
      <fill>
        <patternFill patternType="solid">
          <bgColor theme="5" tint="0.7999799847602844"/>
        </patternFill>
      </fill>
      <alignment horizontal="center" vertical="center" textRotation="0" wrapText="1" shrinkToFit="1" readingOrder="0"/>
    </dxf>
    <dxf>
      <font>
        <b/>
        <i val="0"/>
        <u val="none"/>
        <strike val="0"/>
        <sz val="12"/>
        <name val="Arial"/>
        <color theme="1"/>
        <condense val="0"/>
        <extend val="0"/>
      </font>
      <numFmt numFmtId="44" formatCode="_(&quot;$&quot;* #,##0.00_);_(&quot;$&quot;* \(#,##0.00\);_(&quot;$&quot;* &quot;-&quot;??_);_(@_)"/>
      <fill>
        <patternFill patternType="solid">
          <bgColor theme="2" tint="-0.09996999800205231"/>
        </patternFill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2"/>
        <name val="Arial"/>
        <color theme="1"/>
      </font>
      <numFmt numFmtId="44" formatCode="_(&quot;$&quot;* #,##0.00_);_(&quot;$&quot;* \(#,##0.00\);_(&quot;$&quot;* &quot;-&quot;??_);_(@_)"/>
      <fill>
        <patternFill patternType="solid">
          <bgColor theme="4" tint="0.7999799847602844"/>
        </patternFill>
      </fill>
      <alignment vertical="center" textRotation="0" wrapText="1" shrinkToFit="1" readingOrder="0"/>
    </dxf>
    <dxf>
      <font>
        <b val="0"/>
        <i val="0"/>
        <u val="none"/>
        <strike val="0"/>
        <sz val="12"/>
        <name val="Arial"/>
        <color theme="1"/>
        <condense val="0"/>
        <extend val="0"/>
      </font>
    </dxf>
    <dxf>
      <font>
        <b val="0"/>
        <i val="0"/>
        <u val="none"/>
        <strike val="0"/>
        <sz val="12"/>
        <name val="Arial"/>
        <color theme="1"/>
      </font>
      <numFmt numFmtId="167" formatCode="_(@"/>
      <fill>
        <patternFill patternType="solid">
          <bgColor theme="4" tint="0.7999799847602844"/>
        </patternFill>
      </fill>
      <alignment vertical="center" textRotation="0" wrapText="1" shrinkToFit="1" readingOrder="0"/>
    </dxf>
    <dxf>
      <font>
        <b val="0"/>
        <i val="0"/>
        <u val="none"/>
        <strike val="0"/>
        <sz val="12"/>
        <name val="Arial"/>
        <color theme="1"/>
        <condense val="0"/>
        <extend val="0"/>
      </font>
    </dxf>
    <dxf>
      <font>
        <b val="0"/>
        <i val="0"/>
        <u val="none"/>
        <strike val="0"/>
        <sz val="12"/>
        <name val="Arial"/>
        <color theme="1"/>
      </font>
      <numFmt numFmtId="167" formatCode="_(@"/>
      <fill>
        <patternFill patternType="solid">
          <bgColor theme="4" tint="0.7999799847602844"/>
        </patternFill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2"/>
        <name val="Arial"/>
        <color theme="1"/>
        <condense val="0"/>
        <extend val="0"/>
      </font>
    </dxf>
    <dxf>
      <font>
        <b val="0"/>
        <i val="0"/>
        <u val="none"/>
        <strike val="0"/>
        <sz val="12"/>
        <name val="Arial"/>
        <color theme="1"/>
      </font>
      <numFmt numFmtId="167" formatCode="_(@"/>
      <fill>
        <patternFill patternType="solid">
          <bgColor theme="4" tint="0.7999799847602844"/>
        </patternFill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2"/>
        <name val="Arial"/>
        <color theme="1"/>
        <condense val="0"/>
        <extend val="0"/>
      </font>
    </dxf>
    <dxf>
      <font>
        <b val="0"/>
        <i val="0"/>
        <u val="none"/>
        <strike val="0"/>
        <sz val="12"/>
        <name val="Arial"/>
        <color theme="1"/>
      </font>
      <numFmt numFmtId="167" formatCode="_(@"/>
      <fill>
        <patternFill patternType="solid">
          <bgColor theme="4" tint="0.7999799847602844"/>
        </patternFill>
      </fill>
      <alignment horizontal="general" vertical="center" textRotation="0" wrapText="1" shrinkToFit="1" readingOrder="0"/>
    </dxf>
    <dxf>
      <font>
        <b/>
        <i val="0"/>
        <u val="none"/>
        <strike val="0"/>
        <sz val="12"/>
        <name val="Arial"/>
        <color theme="1"/>
        <condense val="0"/>
        <extend val="0"/>
      </font>
      <numFmt numFmtId="167" formatCode="_(@"/>
      <fill>
        <patternFill patternType="solid">
          <bgColor theme="2" tint="-0.09996999800205231"/>
        </patternFill>
      </fill>
      <alignment horizontal="left" vertical="center" textRotation="0" wrapText="1" shrinkToFit="1" readingOrder="0"/>
    </dxf>
    <dxf>
      <font>
        <b val="0"/>
        <i val="0"/>
        <u val="none"/>
        <strike val="0"/>
        <sz val="12"/>
        <name val="Arial"/>
        <color theme="1"/>
      </font>
      <numFmt numFmtId="167" formatCode="_(@"/>
      <fill>
        <patternFill patternType="solid">
          <bgColor theme="4" tint="0.7999799847602844"/>
        </patternFill>
      </fill>
      <alignment horizontal="general" vertical="center" textRotation="0" wrapText="1" shrinkToFit="1" readingOrder="0"/>
    </dxf>
    <dxf>
      <font>
        <b/>
        <i val="0"/>
        <u val="none"/>
        <strike val="0"/>
        <sz val="12"/>
        <name val="Arial"/>
        <color theme="1"/>
        <condense val="0"/>
        <extend val="0"/>
      </font>
      <fill>
        <patternFill patternType="solid">
          <bgColor theme="2" tint="-0.24997000396251678"/>
        </patternFill>
      </fill>
      <alignment horizontal="center" vertical="center" textRotation="0" wrapText="1" shrinkToFit="1" readingOrder="0"/>
    </dxf>
    <dxf>
      <font>
        <i val="0"/>
        <u val="none"/>
        <strike val="0"/>
        <sz val="12"/>
        <name val="Arial"/>
        <color theme="0" tint="-0.04997999966144562"/>
      </font>
      <fill>
        <patternFill patternType="solid">
          <bgColor theme="1"/>
        </patternFill>
      </fill>
      <alignment horizontal="center" vertical="center" textRotation="0" wrapText="1" shrinkToFit="1" readingOrder="0"/>
    </dxf>
    <dxf>
      <alignment vertical="top" textRotation="0" wrapText="1" shrinkToFit="1" readingOrder="0"/>
    </dxf>
    <dxf>
      <font>
        <u val="none"/>
        <strike val="0"/>
        <sz val="12"/>
      </font>
    </dxf>
    <dxf>
      <font>
        <b/>
        <color theme="1"/>
      </font>
      <fill>
        <patternFill>
          <bgColor theme="8" tint="0.7999799847602844"/>
        </patternFill>
      </fill>
      <border>
        <left/>
        <right/>
        <top/>
        <bottom/>
        <vertical/>
        <horizontal/>
      </border>
    </dxf>
    <dxf>
      <border>
        <horizontal/>
      </border>
    </dxf>
    <dxf>
      <font>
        <b/>
        <color theme="0"/>
      </font>
      <fill>
        <patternFill patternType="solid">
          <fgColor theme="4"/>
          <bgColor theme="4" tint="-0.4999699890613556"/>
        </patternFill>
      </fill>
      <border>
        <left/>
        <right/>
        <top/>
        <bottom/>
        <vertical/>
        <horizontal/>
      </border>
    </dxf>
    <dxf>
      <font>
        <color theme="1"/>
      </font>
      <border>
        <vertical style="medium">
          <color theme="0"/>
        </vertical>
        <horizontal/>
      </border>
    </dxf>
  </dxfs>
  <tableStyles count="1" defaultTableStyle="Garden Journal: Basic Table" defaultPivotStyle="PivotStyleLight16">
    <tableStyle name="Garden Journal: Basic Table" pivot="0" count="4">
      <tableStyleElement type="wholeTable" dxfId="59"/>
      <tableStyleElement type="headerRow" dxfId="58"/>
      <tableStyleElement type="totalRow" dxfId="57"/>
      <tableStyleElement type="firstColumn" dxfId="5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Spin" dx="16" fmlaLink="$N$6" max="2999" min="1900" page="10" val="2016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619125</xdr:colOff>
      <xdr:row>1</xdr:row>
      <xdr:rowOff>114300</xdr:rowOff>
    </xdr:from>
    <xdr:ext cx="3867150" cy="981075"/>
    <xdr:sp macro="" textlink="">
      <xdr:nvSpPr>
        <xdr:cNvPr id="94" name="Garden Planner Note" descr="To add a new row to any table in this workbook, select the last cell in the table and then press the Tab key.&#10;&#10;(To delete this note, select it and press the Delete key.)&#10; &#10;" title="Garden Planner instructions"/>
        <xdr:cNvSpPr txBox="1"/>
      </xdr:nvSpPr>
      <xdr:spPr>
        <a:xfrm>
          <a:off x="12877800" y="266700"/>
          <a:ext cx="386715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000" i="1">
              <a:solidFill>
                <a:schemeClr val="accent3"/>
              </a:solidFill>
            </a:rPr>
            <a:t>To add a new row to</a:t>
          </a:r>
          <a:r>
            <a:rPr lang="en-US" sz="1000" i="1" baseline="0">
              <a:solidFill>
                <a:schemeClr val="accent3"/>
              </a:solidFill>
            </a:rPr>
            <a:t> any table in this workbook</a:t>
          </a:r>
          <a:r>
            <a:rPr lang="en-US" sz="1000" i="1">
              <a:solidFill>
                <a:schemeClr val="accent3"/>
              </a:solidFill>
            </a:rPr>
            <a:t>, select the last cell in the table and then press the Tab key.</a:t>
          </a:r>
        </a:p>
        <a:p>
          <a:endParaRPr lang="en-US" sz="1000" i="1">
            <a:solidFill>
              <a:schemeClr val="accent3"/>
            </a:solidFill>
          </a:endParaRPr>
        </a:p>
        <a:p>
          <a:r>
            <a:rPr lang="en-US" sz="1000" i="1">
              <a:solidFill>
                <a:schemeClr val="accent3"/>
              </a:solidFill>
            </a:rPr>
            <a:t>(Notes in this workbook do not print. To</a:t>
          </a:r>
          <a:r>
            <a:rPr lang="en-US" sz="1000" i="1" baseline="0">
              <a:solidFill>
                <a:schemeClr val="accent3"/>
              </a:solidFill>
            </a:rPr>
            <a:t> delete them, select a note and press the Delete key.)</a:t>
          </a:r>
          <a:endParaRPr lang="en-US" sz="1000" i="1">
            <a:solidFill>
              <a:schemeClr val="accent3"/>
            </a:solidFill>
          </a:endParaRP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809625</xdr:colOff>
      <xdr:row>1</xdr:row>
      <xdr:rowOff>219075</xdr:rowOff>
    </xdr:from>
    <xdr:ext cx="4219575" cy="504825"/>
    <xdr:sp macro="" textlink="">
      <xdr:nvSpPr>
        <xdr:cNvPr id="129" name="Seed Starting Log Note" descr="Enter the transplant date, average germination, and growth days to automatically calculate the date you need to sow your seeds. &#10;" title="Seed Starting Log instructions"/>
        <xdr:cNvSpPr txBox="1"/>
      </xdr:nvSpPr>
      <xdr:spPr>
        <a:xfrm>
          <a:off x="9248775" y="371475"/>
          <a:ext cx="421957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000" i="1">
              <a:solidFill>
                <a:schemeClr val="accent3"/>
              </a:solidFill>
            </a:rPr>
            <a:t>Enter the</a:t>
          </a:r>
          <a:r>
            <a:rPr lang="en-US" sz="1000" i="1" baseline="0">
              <a:solidFill>
                <a:schemeClr val="accent3"/>
              </a:solidFill>
            </a:rPr>
            <a:t> transplant date, average germination, and growth days to automatically calculate the date you need to sow your seeds. </a:t>
          </a:r>
          <a:endParaRPr lang="en-US" sz="1000" i="1">
            <a:solidFill>
              <a:schemeClr val="accent3"/>
            </a:solidFill>
          </a:endParaRP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38100</xdr:colOff>
      <xdr:row>0</xdr:row>
      <xdr:rowOff>142875</xdr:rowOff>
    </xdr:from>
    <xdr:ext cx="3867150" cy="590550"/>
    <xdr:sp macro="" textlink="">
      <xdr:nvSpPr>
        <xdr:cNvPr id="45" name="TaskListNote" descr="Select your preferred month in cell I9 and year in cell N9 to automatically update the calendar. Complete and incomplete tasks are highlighted on the corresponding monthly calendar." title="Calendar instructions"/>
        <xdr:cNvSpPr txBox="1"/>
      </xdr:nvSpPr>
      <xdr:spPr>
        <a:xfrm>
          <a:off x="8610600" y="142875"/>
          <a:ext cx="38671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b"/>
        <a:lstStyle/>
        <a:p>
          <a:r>
            <a:rPr lang="en-US" sz="1000" i="1">
              <a:solidFill>
                <a:schemeClr val="accent3"/>
              </a:solidFill>
            </a:rPr>
            <a:t>Select your preferred month in cell I9 and year in cell N9 to automatically</a:t>
          </a:r>
          <a:r>
            <a:rPr lang="en-US" sz="1000" i="1" baseline="0">
              <a:solidFill>
                <a:schemeClr val="accent3"/>
              </a:solidFill>
            </a:rPr>
            <a:t> update the calendar</a:t>
          </a:r>
          <a:r>
            <a:rPr lang="en-US" sz="1000" i="1">
              <a:solidFill>
                <a:schemeClr val="accent3"/>
              </a:solidFill>
            </a:rPr>
            <a:t>. Complete and incomplete tasks are highlighted</a:t>
          </a:r>
          <a:r>
            <a:rPr lang="en-US" sz="1000" i="1" baseline="0">
              <a:solidFill>
                <a:schemeClr val="accent3"/>
              </a:solidFill>
            </a:rPr>
            <a:t> on the corresponding monthly calendar.</a:t>
          </a:r>
          <a:endParaRPr lang="en-US" sz="1000" i="1">
            <a:solidFill>
              <a:schemeClr val="accent3"/>
            </a:solidFill>
          </a:endParaRPr>
        </a:p>
      </xdr:txBody>
    </xdr:sp>
    <xdr:clientData fPrintsWithSheet="0"/>
  </xdr:oneCellAnchor>
  <xdr:twoCellAnchor>
    <xdr:from>
      <xdr:col>8</xdr:col>
      <xdr:colOff>0</xdr:colOff>
      <xdr:row>20</xdr:row>
      <xdr:rowOff>19050</xdr:rowOff>
    </xdr:from>
    <xdr:to>
      <xdr:col>11</xdr:col>
      <xdr:colOff>342900</xdr:colOff>
      <xdr:row>20</xdr:row>
      <xdr:rowOff>228600</xdr:rowOff>
    </xdr:to>
    <xdr:grpSp>
      <xdr:nvGrpSpPr>
        <xdr:cNvPr id="48" name="Calendar Key Group" descr="Color legend for calendar: task complete and task incomplete." title="Calendar Legend"/>
        <xdr:cNvGrpSpPr/>
      </xdr:nvGrpSpPr>
      <xdr:grpSpPr>
        <a:xfrm>
          <a:off x="8572500" y="5229225"/>
          <a:ext cx="2000250" cy="209550"/>
          <a:chOff x="941917" y="3746500"/>
          <a:chExt cx="1989965" cy="210250"/>
        </a:xfrm>
      </xdr:grpSpPr>
      <xdr:sp macro="" textlink="">
        <xdr:nvSpPr>
          <xdr:cNvPr id="2" name="CompleteColor"/>
          <xdr:cNvSpPr/>
        </xdr:nvSpPr>
        <xdr:spPr>
          <a:xfrm>
            <a:off x="941917" y="3782505"/>
            <a:ext cx="116413" cy="137609"/>
          </a:xfrm>
          <a:prstGeom prst="rect">
            <a:avLst/>
          </a:prstGeom>
          <a:solidFill>
            <a:srgbClr val="CFE8F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7" name="IncompleteColor"/>
          <xdr:cNvSpPr/>
        </xdr:nvSpPr>
        <xdr:spPr>
          <a:xfrm>
            <a:off x="1940879" y="3782505"/>
            <a:ext cx="116413" cy="137609"/>
          </a:xfrm>
          <a:prstGeom prst="rect">
            <a:avLst/>
          </a:prstGeom>
          <a:solidFill>
            <a:srgbClr val="6CBBD5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6" name="TaskComplete"/>
          <xdr:cNvSpPr txBox="1"/>
        </xdr:nvSpPr>
        <xdr:spPr>
          <a:xfrm>
            <a:off x="1079722" y="3746500"/>
            <a:ext cx="725342" cy="210250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lIns="0" rtlCol="0" anchor="t">
            <a:spAutoFit/>
          </a:bodyPr>
          <a:lstStyle/>
          <a:p>
            <a:pPr algn="l"/>
            <a:r>
              <a:rPr lang="en-US" sz="800">
                <a:solidFill>
                  <a:schemeClr val="accent4">
                    <a:lumMod val="50000"/>
                  </a:schemeClr>
                </a:solidFill>
              </a:rPr>
              <a:t>task complete</a:t>
            </a:r>
          </a:p>
        </xdr:txBody>
      </xdr:sp>
      <xdr:sp macro="" textlink="">
        <xdr:nvSpPr>
          <xdr:cNvPr id="49" name="TaskIncomplete"/>
          <xdr:cNvSpPr txBox="1"/>
        </xdr:nvSpPr>
        <xdr:spPr>
          <a:xfrm>
            <a:off x="2120971" y="3746500"/>
            <a:ext cx="810911" cy="210250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lIns="0" rtlCol="0" anchor="t">
            <a:spAutoFit/>
          </a:bodyPr>
          <a:lstStyle/>
          <a:p>
            <a:r>
              <a:rPr lang="en-US" sz="800">
                <a:solidFill>
                  <a:schemeClr val="accent4">
                    <a:lumMod val="50000"/>
                  </a:schemeClr>
                </a:solidFill>
              </a:rPr>
              <a:t>task incomplete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PlantJournal" displayName="PlantJournal" ref="B7:N11" totalsRowCount="1" headerRowDxfId="55" dataDxfId="54">
  <autoFilter ref="B7:N10"/>
  <tableColumns count="13">
    <tableColumn id="20" name="id" dataDxfId="53" totalsRowLabel="totals" totalsRowDxfId="52"/>
    <tableColumn id="1" name="name" dataDxfId="51" totalsRowFunction="custom" totalsRowDxfId="50">
      <totalsRowFormula>"total plants: "&amp;SUBTOTAL(103,PlantJournal[name])</totalsRowFormula>
    </tableColumn>
    <tableColumn id="2" name="type" dataDxfId="49" totalsRowDxfId="48"/>
    <tableColumn id="7" name="source" dataDxfId="47" totalsRowDxfId="46"/>
    <tableColumn id="3" name="color" dataDxfId="45" totalsRowDxfId="44"/>
    <tableColumn id="4" name="size" dataDxfId="43" totalsRowDxfId="42"/>
    <tableColumn id="13" name="cost" dataDxfId="41" totalsRowFunction="sum" totalsRowDxfId="40"/>
    <tableColumn id="5" name="date planted" dataDxfId="39" totalsRowDxfId="38"/>
    <tableColumn id="6" name="location" dataDxfId="37" totalsRowDxfId="36"/>
    <tableColumn id="17" name="soil" dataDxfId="35" totalsRowDxfId="34"/>
    <tableColumn id="9" name="fertilizer" dataDxfId="33" totalsRowDxfId="32"/>
    <tableColumn id="18" name="schedule" dataDxfId="31" totalsRowDxfId="30"/>
    <tableColumn id="14" name="notes" dataDxfId="29" totalsRowDxfId="28"/>
  </tableColumns>
  <tableStyleInfo name="Garden Journal: Basic Table" showFirstColumn="0" showLastColumn="0" showRowStripes="1" showColumnStripes="0"/>
</table>
</file>

<file path=xl/tables/table2.xml><?xml version="1.0" encoding="utf-8"?>
<table xmlns="http://schemas.openxmlformats.org/spreadsheetml/2006/main" id="3" name="SeedStartingLog" displayName="SeedStartingLog" ref="B9:K13" totalsRowCount="1" headerRowDxfId="27" dataDxfId="26" totalsRowDxfId="25">
  <autoFilter ref="B9:K12"/>
  <tableColumns count="10">
    <tableColumn id="20" name="id" dataDxfId="24" totalsRowLabel="totals" totalsRowDxfId="23"/>
    <tableColumn id="2" name="tray no." dataDxfId="22"/>
    <tableColumn id="1" name="type" dataDxfId="21" totalsRowFunction="custom" totalsRowDxfId="20">
      <totalsRowFormula>"total seed types: "&amp;SUBTOTAL(103,SeedStartingLog[type])</totalsRowFormula>
    </tableColumn>
    <tableColumn id="7" name="source" dataDxfId="19"/>
    <tableColumn id="11" name="germination" dataDxfId="18"/>
    <tableColumn id="10" name="growth" dataDxfId="17"/>
    <tableColumn id="8" name="total seeds" dataDxfId="16" totalsRowFunction="sum" totalsRowDxfId="15"/>
    <tableColumn id="13" name="sow date" dataDxfId="14">
      <calculatedColumnFormula>IFERROR(IF(TransplantDate&lt;&gt;"",TransplantDate-(SeedStartingLog[[#This Row],[germination]]+SeedStartingLog[[#This Row],[growth]])),"")</calculatedColumnFormula>
    </tableColumn>
    <tableColumn id="9" name="feeding" dataDxfId="13" totalsRowDxfId="12"/>
    <tableColumn id="14" name="notes" dataDxfId="11" totalsRowDxfId="10"/>
  </tableColumns>
  <tableStyleInfo name="Garden Journal: Basic Table" showFirstColumn="0" showLastColumn="0" showRowStripes="1" showColumnStripes="0"/>
</table>
</file>

<file path=xl/tables/table3.xml><?xml version="1.0" encoding="utf-8"?>
<table xmlns="http://schemas.openxmlformats.org/spreadsheetml/2006/main" id="2" name="TaskList" displayName="TaskList" ref="B8:E13" totalsRowShown="0" headerRowDxfId="5" dataDxfId="4">
  <tableColumns count="4">
    <tableColumn id="2" name="task" dataDxfId="3"/>
    <tableColumn id="6" name="due date" dataDxfId="2"/>
    <tableColumn id="4" name="% complete" dataDxfId="1"/>
    <tableColumn id="1" name="done?" dataDxfId="0">
      <calculatedColumnFormula>IF(TaskList[[#This Row],[% complete]]=1,1,IF(ISBLANK(TaskList[[#This Row],[due date]]),2,IF(TODAY()&gt;TaskList[[#This Row],[due date]],3,2)))</calculatedColumnFormula>
    </tableColumn>
  </tableColumns>
  <tableStyleInfo name="Garden Journal: Basic 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arden Planner">
      <a:dk1>
        <a:sysClr val="windowText" lastClr="000000"/>
      </a:dk1>
      <a:lt1>
        <a:sysClr val="window" lastClr="FFFFFF"/>
      </a:lt1>
      <a:dk2>
        <a:srgbClr val="444401"/>
      </a:dk2>
      <a:lt2>
        <a:srgbClr val="FFFCD1"/>
      </a:lt2>
      <a:accent1>
        <a:srgbClr val="A379BB"/>
      </a:accent1>
      <a:accent2>
        <a:srgbClr val="6EB34B"/>
      </a:accent2>
      <a:accent3>
        <a:srgbClr val="66573D"/>
      </a:accent3>
      <a:accent4>
        <a:srgbClr val="2C7D98"/>
      </a:accent4>
      <a:accent5>
        <a:srgbClr val="909494"/>
      </a:accent5>
      <a:accent6>
        <a:srgbClr val="A0A033"/>
      </a:accent6>
      <a:hlink>
        <a:srgbClr val="7D4D99"/>
      </a:hlink>
      <a:folHlink>
        <a:srgbClr val="949494"/>
      </a:folHlink>
    </a:clrScheme>
    <a:fontScheme name="Simple Loan Calculator">
      <a:majorFont>
        <a:latin typeface="Calibr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table" Target="../tables/table3.xml" /><Relationship Id="rId3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2:O18"/>
  <sheetViews>
    <sheetView showGridLines="0" tabSelected="1" zoomScale="90" zoomScaleNormal="90" workbookViewId="0" topLeftCell="A1">
      <selection activeCell="C8" sqref="C8"/>
    </sheetView>
  </sheetViews>
  <sheetFormatPr defaultColWidth="9.140625" defaultRowHeight="12"/>
  <cols>
    <col min="1" max="1" width="2.28125" style="0" customWidth="1"/>
    <col min="2" max="2" width="7.421875" style="0" customWidth="1"/>
    <col min="3" max="3" width="24.8515625" style="0" customWidth="1"/>
    <col min="4" max="4" width="15.57421875" style="0" customWidth="1"/>
    <col min="5" max="5" width="23.8515625" style="0" customWidth="1"/>
    <col min="6" max="6" width="13.7109375" style="0" customWidth="1"/>
    <col min="7" max="7" width="18.7109375" style="0" customWidth="1"/>
    <col min="8" max="8" width="13.140625" style="0" customWidth="1"/>
    <col min="9" max="9" width="19.57421875" style="0" customWidth="1"/>
    <col min="10" max="10" width="16.8515625" style="0" customWidth="1"/>
    <col min="11" max="11" width="14.421875" style="0" customWidth="1"/>
    <col min="12" max="12" width="13.421875" style="0" customWidth="1"/>
    <col min="13" max="13" width="33.57421875" style="0" customWidth="1"/>
    <col min="14" max="14" width="32.7109375" style="0" customWidth="1"/>
  </cols>
  <sheetData>
    <row r="2" spans="3:5" ht="66" customHeight="1">
      <c r="C2" s="115" t="s">
        <v>0</v>
      </c>
      <c r="D2" s="115"/>
      <c r="E2" s="115"/>
    </row>
    <row r="3" spans="3:5" ht="15" customHeight="1">
      <c r="C3" s="115"/>
      <c r="D3" s="115"/>
      <c r="E3" s="115"/>
    </row>
    <row r="4" ht="39.75" customHeight="1"/>
    <row r="5" spans="2:14" ht="15.75" customHeight="1">
      <c r="B5" s="19"/>
      <c r="D5" s="20"/>
      <c r="E5" s="21"/>
      <c r="F5" s="21"/>
      <c r="G5" s="116" t="s">
        <v>66</v>
      </c>
      <c r="H5" s="117"/>
      <c r="J5" s="118" t="s">
        <v>65</v>
      </c>
      <c r="K5" s="119"/>
      <c r="M5" s="120" t="s">
        <v>64</v>
      </c>
      <c r="N5" s="121"/>
    </row>
    <row r="6" spans="2:14" ht="12" customHeight="1">
      <c r="B6" s="77"/>
      <c r="C6" s="22"/>
      <c r="D6" s="23"/>
      <c r="E6" s="23"/>
      <c r="F6" s="23"/>
      <c r="G6" s="23"/>
      <c r="H6" s="24"/>
      <c r="I6" s="25"/>
      <c r="J6" s="26"/>
      <c r="K6" s="26"/>
      <c r="L6" s="40"/>
      <c r="M6" s="39"/>
      <c r="N6" s="39"/>
    </row>
    <row r="7" spans="2:14" ht="25.5" customHeight="1">
      <c r="B7" s="78" t="s">
        <v>24</v>
      </c>
      <c r="C7" s="27" t="s">
        <v>25</v>
      </c>
      <c r="D7" s="28" t="s">
        <v>26</v>
      </c>
      <c r="E7" s="28" t="s">
        <v>27</v>
      </c>
      <c r="F7" s="28" t="s">
        <v>35</v>
      </c>
      <c r="G7" s="28" t="s">
        <v>28</v>
      </c>
      <c r="H7" s="28" t="s">
        <v>29</v>
      </c>
      <c r="I7" s="29" t="s">
        <v>30</v>
      </c>
      <c r="J7" s="30" t="s">
        <v>31</v>
      </c>
      <c r="K7" s="30" t="s">
        <v>32</v>
      </c>
      <c r="L7" s="41" t="s">
        <v>62</v>
      </c>
      <c r="M7" s="42" t="s">
        <v>33</v>
      </c>
      <c r="N7" s="42" t="s">
        <v>34</v>
      </c>
    </row>
    <row r="8" spans="2:14" ht="33" customHeight="1">
      <c r="B8" s="79" t="s">
        <v>10</v>
      </c>
      <c r="C8" s="31" t="s">
        <v>74</v>
      </c>
      <c r="D8" s="31" t="s">
        <v>1</v>
      </c>
      <c r="E8" s="31" t="s">
        <v>63</v>
      </c>
      <c r="F8" s="31" t="s">
        <v>2</v>
      </c>
      <c r="G8" s="31" t="s">
        <v>75</v>
      </c>
      <c r="H8" s="32">
        <v>11.97</v>
      </c>
      <c r="I8" s="33">
        <v>41732</v>
      </c>
      <c r="J8" s="34" t="s">
        <v>3</v>
      </c>
      <c r="K8" s="34" t="s">
        <v>4</v>
      </c>
      <c r="L8" s="37" t="s">
        <v>7</v>
      </c>
      <c r="M8" s="38" t="s">
        <v>9</v>
      </c>
      <c r="N8" s="38"/>
    </row>
    <row r="9" spans="2:14" ht="33" customHeight="1">
      <c r="B9" s="79" t="s">
        <v>11</v>
      </c>
      <c r="C9" s="31" t="s">
        <v>76</v>
      </c>
      <c r="D9" s="31" t="s">
        <v>77</v>
      </c>
      <c r="E9" s="31" t="s">
        <v>6</v>
      </c>
      <c r="F9" s="31" t="s">
        <v>78</v>
      </c>
      <c r="G9" s="31" t="s">
        <v>5</v>
      </c>
      <c r="H9" s="32">
        <v>34.99</v>
      </c>
      <c r="I9" s="33">
        <v>42006</v>
      </c>
      <c r="J9" s="34" t="s">
        <v>79</v>
      </c>
      <c r="K9" s="34" t="s">
        <v>80</v>
      </c>
      <c r="L9" s="37" t="s">
        <v>81</v>
      </c>
      <c r="M9" s="38" t="s">
        <v>82</v>
      </c>
      <c r="N9" s="38"/>
    </row>
    <row r="10" spans="2:14" ht="33" customHeight="1">
      <c r="B10" s="79" t="s">
        <v>83</v>
      </c>
      <c r="C10" s="31" t="s">
        <v>84</v>
      </c>
      <c r="D10" s="31" t="s">
        <v>1</v>
      </c>
      <c r="E10" s="31" t="s">
        <v>85</v>
      </c>
      <c r="F10" s="31" t="s">
        <v>86</v>
      </c>
      <c r="G10" s="31" t="s">
        <v>87</v>
      </c>
      <c r="H10" s="32">
        <v>26.95</v>
      </c>
      <c r="I10" s="33">
        <v>41880</v>
      </c>
      <c r="J10" s="34" t="s">
        <v>8</v>
      </c>
      <c r="K10" s="34" t="s">
        <v>88</v>
      </c>
      <c r="L10" s="37" t="s">
        <v>89</v>
      </c>
      <c r="M10" s="38" t="s">
        <v>90</v>
      </c>
      <c r="N10" s="38" t="s">
        <v>91</v>
      </c>
    </row>
    <row r="11" spans="2:14" ht="33" customHeight="1">
      <c r="B11" s="98" t="s">
        <v>36</v>
      </c>
      <c r="C11" s="99" t="str">
        <f>"total plants: "&amp;SUBTOTAL(103,[name])</f>
        <v>total plants: 3</v>
      </c>
      <c r="D11" s="19"/>
      <c r="E11" s="19"/>
      <c r="F11" s="19"/>
      <c r="G11" s="19"/>
      <c r="H11" s="100">
        <f>SUBTOTAL(109,[cost])</f>
        <v>73.91</v>
      </c>
      <c r="I11" s="19"/>
      <c r="J11" s="19"/>
      <c r="K11" s="19"/>
      <c r="L11" s="35"/>
      <c r="M11" s="36"/>
      <c r="N11" s="36"/>
    </row>
    <row r="12" ht="32.25" customHeight="1"/>
    <row r="13" ht="32.25" customHeight="1"/>
    <row r="14" ht="32.25" customHeight="1"/>
    <row r="15" ht="32.25" customHeight="1"/>
    <row r="16" ht="32.25" customHeight="1"/>
    <row r="17" ht="32.25" customHeight="1"/>
    <row r="18" spans="13:15" ht="32.25" customHeight="1">
      <c r="M18" s="114"/>
      <c r="N18" s="114"/>
      <c r="O18" s="114"/>
    </row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  <row r="29" ht="32.25" customHeight="1"/>
    <row r="30" ht="32.25" customHeight="1"/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</sheetData>
  <mergeCells count="5">
    <mergeCell ref="M18:O18"/>
    <mergeCell ref="C2:E3"/>
    <mergeCell ref="G5:H5"/>
    <mergeCell ref="J5:K5"/>
    <mergeCell ref="M5:N5"/>
  </mergeCells>
  <dataValidations count="1">
    <dataValidation type="list" allowBlank="1" sqref="D8:D10">
      <formula1>"Perennial, Biannual, Annual"</formula1>
    </dataValidation>
  </dataValidations>
  <printOptions/>
  <pageMargins left="0.1968503937007874" right="0.1968503937007874" top="0.3937007874015748" bottom="0.3937007874015748" header="0.3937007874015748" footer="0.3937007874015748"/>
  <pageSetup fitToHeight="0" fitToWidth="1" horizontalDpi="600" verticalDpi="600" orientation="landscape" scale="71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2:K13"/>
  <sheetViews>
    <sheetView showGridLines="0" zoomScale="90" zoomScaleNormal="90" workbookViewId="0" topLeftCell="A1">
      <selection activeCell="D10" sqref="D10"/>
    </sheetView>
  </sheetViews>
  <sheetFormatPr defaultColWidth="9.140625" defaultRowHeight="12"/>
  <cols>
    <col min="1" max="1" width="2.28125" style="0" customWidth="1"/>
    <col min="2" max="2" width="7.421875" style="0" customWidth="1"/>
    <col min="3" max="3" width="11.7109375" style="0" customWidth="1"/>
    <col min="4" max="4" width="24.421875" style="0" customWidth="1"/>
    <col min="5" max="5" width="21.140625" style="0" customWidth="1"/>
    <col min="6" max="6" width="20.28125" style="0" customWidth="1"/>
    <col min="7" max="7" width="18.28125" style="0" customWidth="1"/>
    <col min="8" max="8" width="21.00390625" style="0" customWidth="1"/>
    <col min="9" max="9" width="19.57421875" style="0" customWidth="1"/>
    <col min="10" max="10" width="36.00390625" style="0" customWidth="1"/>
    <col min="11" max="11" width="34.421875" style="0" customWidth="1"/>
    <col min="12" max="12" width="28.7109375" style="0" customWidth="1"/>
    <col min="13" max="14" width="18.140625" style="0" customWidth="1"/>
    <col min="15" max="15" width="23.00390625" style="0" customWidth="1"/>
    <col min="16" max="16" width="22.7109375" style="0" customWidth="1"/>
  </cols>
  <sheetData>
    <row r="2" spans="4:9" ht="46.5" customHeight="1">
      <c r="D2" s="115" t="s">
        <v>13</v>
      </c>
      <c r="E2" s="115"/>
      <c r="F2" s="115"/>
      <c r="G2" s="115"/>
      <c r="H2" s="1"/>
      <c r="I2" s="1"/>
    </row>
    <row r="3" spans="4:9" ht="27" customHeight="1">
      <c r="D3" s="115"/>
      <c r="E3" s="115"/>
      <c r="F3" s="115"/>
      <c r="G3" s="115"/>
      <c r="H3" s="1"/>
      <c r="I3" s="1"/>
    </row>
    <row r="4" spans="4:7" ht="15" customHeight="1">
      <c r="D4" s="18" t="s">
        <v>43</v>
      </c>
      <c r="E4" s="10"/>
      <c r="G4" s="11">
        <v>41059</v>
      </c>
    </row>
    <row r="5" ht="12">
      <c r="D5" s="8"/>
    </row>
    <row r="6" s="9" customFormat="1" ht="39.75" customHeight="1">
      <c r="H6" s="10"/>
    </row>
    <row r="7" spans="5:11" ht="15.75" customHeight="1">
      <c r="E7" s="64" t="s">
        <v>67</v>
      </c>
      <c r="G7" s="69" t="s">
        <v>68</v>
      </c>
      <c r="I7" s="74" t="s">
        <v>65</v>
      </c>
      <c r="K7" s="50" t="s">
        <v>69</v>
      </c>
    </row>
    <row r="8" spans="2:11" ht="12" customHeight="1">
      <c r="B8" s="80"/>
      <c r="C8" s="60"/>
      <c r="D8" s="61"/>
      <c r="E8" s="61"/>
      <c r="F8" s="65"/>
      <c r="G8" s="66"/>
      <c r="H8" s="70"/>
      <c r="I8" s="71"/>
      <c r="J8" s="17"/>
      <c r="K8" s="14"/>
    </row>
    <row r="9" spans="2:11" ht="25.5" customHeight="1">
      <c r="B9" s="81" t="s">
        <v>24</v>
      </c>
      <c r="C9" s="62" t="s">
        <v>37</v>
      </c>
      <c r="D9" s="63" t="s">
        <v>26</v>
      </c>
      <c r="E9" s="63" t="s">
        <v>27</v>
      </c>
      <c r="F9" s="67" t="s">
        <v>38</v>
      </c>
      <c r="G9" s="68" t="s">
        <v>39</v>
      </c>
      <c r="H9" s="72" t="s">
        <v>41</v>
      </c>
      <c r="I9" s="73" t="s">
        <v>40</v>
      </c>
      <c r="J9" s="51" t="s">
        <v>42</v>
      </c>
      <c r="K9" s="52" t="s">
        <v>34</v>
      </c>
    </row>
    <row r="10" spans="2:11" ht="33" customHeight="1">
      <c r="B10" s="82" t="s">
        <v>15</v>
      </c>
      <c r="C10" s="75">
        <v>1</v>
      </c>
      <c r="D10" s="76" t="s">
        <v>18</v>
      </c>
      <c r="E10" s="76" t="s">
        <v>14</v>
      </c>
      <c r="F10" s="53">
        <v>8</v>
      </c>
      <c r="G10" s="53">
        <f>7*7</f>
        <v>49</v>
      </c>
      <c r="H10" s="93">
        <v>10</v>
      </c>
      <c r="I10" s="94">
        <f>_xlfn.IFERROR(IF(TransplantDate&lt;&gt;"",TransplantDate-(SeedStartingLog[[#This Row],[germination]]+SeedStartingLog[[#This Row],[growth]])),"")</f>
        <v>41002</v>
      </c>
      <c r="J10" s="54" t="s">
        <v>22</v>
      </c>
      <c r="K10" s="54"/>
    </row>
    <row r="11" spans="2:11" ht="33" customHeight="1">
      <c r="B11" s="82" t="s">
        <v>16</v>
      </c>
      <c r="C11" s="75">
        <v>1</v>
      </c>
      <c r="D11" s="76" t="s">
        <v>19</v>
      </c>
      <c r="E11" s="76" t="s">
        <v>14</v>
      </c>
      <c r="F11" s="53">
        <v>17</v>
      </c>
      <c r="G11" s="53">
        <f>7*10</f>
        <v>70</v>
      </c>
      <c r="H11" s="93">
        <v>10</v>
      </c>
      <c r="I11" s="94">
        <f>_xlfn.IFERROR(IF(TransplantDate&lt;&gt;"",TransplantDate-(SeedStartingLog[[#This Row],[germination]]+SeedStartingLog[[#This Row],[growth]])),"")</f>
        <v>40972</v>
      </c>
      <c r="J11" s="54" t="s">
        <v>58</v>
      </c>
      <c r="K11" s="54" t="s">
        <v>57</v>
      </c>
    </row>
    <row r="12" spans="2:11" ht="33" customHeight="1">
      <c r="B12" s="82" t="s">
        <v>17</v>
      </c>
      <c r="C12" s="75">
        <v>2</v>
      </c>
      <c r="D12" s="76" t="s">
        <v>20</v>
      </c>
      <c r="E12" s="76" t="s">
        <v>21</v>
      </c>
      <c r="F12" s="53">
        <v>12</v>
      </c>
      <c r="G12" s="53">
        <f>7*4</f>
        <v>28</v>
      </c>
      <c r="H12" s="93">
        <v>15</v>
      </c>
      <c r="I12" s="94">
        <f>_xlfn.IFERROR(IF(TransplantDate&lt;&gt;"",TransplantDate-(SeedStartingLog[[#This Row],[germination]]+SeedStartingLog[[#This Row],[growth]])),"")</f>
        <v>41019</v>
      </c>
      <c r="J12" s="54" t="s">
        <v>58</v>
      </c>
      <c r="K12" s="54" t="s">
        <v>23</v>
      </c>
    </row>
    <row r="13" spans="2:11" ht="33" customHeight="1">
      <c r="B13" s="97" t="s">
        <v>36</v>
      </c>
      <c r="C13" s="55"/>
      <c r="D13" s="96" t="str">
        <f>"total seed types: "&amp;SUBTOTAL(103,[type])</f>
        <v>total seed types: 3</v>
      </c>
      <c r="E13" s="56"/>
      <c r="F13" s="56"/>
      <c r="G13" s="56"/>
      <c r="H13" s="95">
        <f>SUBTOTAL(109,[total seeds])</f>
        <v>35</v>
      </c>
      <c r="I13" s="57"/>
      <c r="J13" s="58"/>
      <c r="K13" s="59"/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</sheetData>
  <mergeCells count="1">
    <mergeCell ref="D2:G3"/>
  </mergeCells>
  <printOptions/>
  <pageMargins left="0.1968503937007874" right="0.1968503937007874" top="0.3937007874015748" bottom="0.3937007874015748" header="0.3937007874015748" footer="0.3937007874015748"/>
  <pageSetup fitToHeight="0" fitToWidth="1" horizontalDpi="600" verticalDpi="600" orientation="landscape" scale="80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2:O35"/>
  <sheetViews>
    <sheetView showGridLines="0" zoomScale="90" zoomScaleNormal="90" workbookViewId="0" topLeftCell="A1">
      <selection activeCell="F9" sqref="F9:G9"/>
    </sheetView>
  </sheetViews>
  <sheetFormatPr defaultColWidth="10.00390625" defaultRowHeight="19.5" customHeight="1"/>
  <cols>
    <col min="1" max="1" width="2.7109375" style="4" customWidth="1"/>
    <col min="2" max="2" width="23.57421875" style="4" customWidth="1"/>
    <col min="3" max="3" width="16.421875" style="4" customWidth="1"/>
    <col min="4" max="4" width="14.57421875" style="4" customWidth="1"/>
    <col min="5" max="5" width="10.7109375" style="4" customWidth="1"/>
    <col min="6" max="6" width="16.57421875" style="7" customWidth="1"/>
    <col min="7" max="7" width="40.421875" style="7" customWidth="1"/>
    <col min="8" max="8" width="3.57421875" style="0" customWidth="1"/>
    <col min="9" max="15" width="8.28125" style="7" customWidth="1"/>
    <col min="16" max="16384" width="10.00390625" style="7" customWidth="1"/>
  </cols>
  <sheetData>
    <row r="1" ht="14.25" customHeight="1"/>
    <row r="2" spans="3:7" ht="47.25" customHeight="1">
      <c r="C2" s="131" t="s">
        <v>49</v>
      </c>
      <c r="D2" s="131"/>
      <c r="E2" s="131"/>
      <c r="G2" s="15"/>
    </row>
    <row r="3" spans="3:5" ht="19.5" customHeight="1">
      <c r="C3" s="131"/>
      <c r="D3" s="131"/>
      <c r="E3" s="131"/>
    </row>
    <row r="6" spans="2:15" s="4" customFormat="1" ht="15.75" customHeight="1">
      <c r="B6" s="84"/>
      <c r="C6" s="84"/>
      <c r="D6" s="132" t="s">
        <v>70</v>
      </c>
      <c r="E6" s="133"/>
      <c r="F6" s="84"/>
      <c r="G6" s="49" t="s">
        <v>71</v>
      </c>
      <c r="H6"/>
      <c r="I6" s="128" t="s">
        <v>73</v>
      </c>
      <c r="J6" s="128"/>
      <c r="K6" s="128"/>
      <c r="L6" s="128"/>
      <c r="M6" s="128"/>
      <c r="N6" s="127">
        <v>2017</v>
      </c>
      <c r="O6" s="127"/>
    </row>
    <row r="7" spans="2:15" s="4" customFormat="1" ht="14.25" customHeight="1">
      <c r="B7" s="85"/>
      <c r="C7" s="83"/>
      <c r="D7" s="83"/>
      <c r="E7" s="83"/>
      <c r="F7" s="88"/>
      <c r="G7" s="89"/>
      <c r="H7"/>
      <c r="I7" s="128"/>
      <c r="J7" s="128"/>
      <c r="K7" s="128"/>
      <c r="L7" s="128"/>
      <c r="M7" s="128"/>
      <c r="N7" s="127"/>
      <c r="O7" s="127"/>
    </row>
    <row r="8" spans="1:15" s="6" customFormat="1" ht="26.25" customHeight="1">
      <c r="A8" s="5"/>
      <c r="B8" s="86" t="s">
        <v>53</v>
      </c>
      <c r="C8" s="86" t="s">
        <v>54</v>
      </c>
      <c r="D8" s="86" t="s">
        <v>55</v>
      </c>
      <c r="E8" s="87" t="s">
        <v>56</v>
      </c>
      <c r="F8" s="88"/>
      <c r="G8" s="90"/>
      <c r="H8" s="16"/>
      <c r="I8" s="12" t="s">
        <v>44</v>
      </c>
      <c r="J8" s="12" t="s">
        <v>45</v>
      </c>
      <c r="K8" s="12" t="s">
        <v>46</v>
      </c>
      <c r="L8" s="12" t="s">
        <v>47</v>
      </c>
      <c r="M8" s="12" t="s">
        <v>46</v>
      </c>
      <c r="N8" s="12" t="s">
        <v>48</v>
      </c>
      <c r="O8" s="12" t="s">
        <v>44</v>
      </c>
    </row>
    <row r="9" spans="2:15" ht="19.5" customHeight="1">
      <c r="B9" s="105" t="s">
        <v>50</v>
      </c>
      <c r="C9" s="106">
        <v>41337</v>
      </c>
      <c r="D9" s="107">
        <v>1</v>
      </c>
      <c r="E9" s="108">
        <f ca="1">IF(TaskList[[#This Row],[% complete]]=1,1,IF(ISBLANK(TaskList[[#This Row],[due date]]),2,IF(TODAY()&gt;TaskList[[#This Row],[due date]],3,2)))</f>
        <v>1</v>
      </c>
      <c r="F9" s="129"/>
      <c r="G9" s="130"/>
      <c r="I9" s="125">
        <f>IF(DAY(DATE(CalendarYear,CalendarMonth,1)-WEEKDAY(DATE(CalendarYear,CalendarMonth,1)))=1,DATE(CalendarYear,CalendarMonth,1)-WEEKDAY(DATE(CalendarYear,CalendarMonth,1))-6,DATE(CalendarYear,CalendarMonth,1)-WEEKDAY(DATE(CalendarYear,CalendarMonth,1))+1)</f>
        <v>42456</v>
      </c>
      <c r="J9" s="125">
        <f>IF(DAY(DATE(CalendarYear,CalendarMonth,1)-WEEKDAY(DATE(CalendarYear,CalendarMonth,1)))=1,DATE(CalendarYear,CalendarMonth,1)-WEEKDAY(DATE(CalendarYear,CalendarMonth,1))-5,DATE(CalendarYear,CalendarMonth,1)-WEEKDAY(DATE(CalendarYear,CalendarMonth,1))+2)</f>
        <v>42457</v>
      </c>
      <c r="K9" s="125">
        <f>IF(DAY(DATE(CalendarYear,CalendarMonth,1)-WEEKDAY(DATE(CalendarYear,CalendarMonth,1)))=1,DATE(CalendarYear,CalendarMonth,1)-WEEKDAY(DATE(CalendarYear,CalendarMonth,1))-4,DATE(CalendarYear,CalendarMonth,1)-WEEKDAY(DATE(CalendarYear,CalendarMonth,1))+3)</f>
        <v>42458</v>
      </c>
      <c r="L9" s="125">
        <f>IF(DAY(DATE(CalendarYear,CalendarMonth,1)-WEEKDAY(DATE(CalendarYear,CalendarMonth,1)))=1,DATE(CalendarYear,CalendarMonth,1)-WEEKDAY(DATE(CalendarYear,CalendarMonth,1))-3,DATE(CalendarYear,CalendarMonth,1)-WEEKDAY(DATE(CalendarYear,CalendarMonth,1))+4)</f>
        <v>42459</v>
      </c>
      <c r="M9" s="125">
        <f>IF(DAY(DATE(CalendarYear,CalendarMonth,1)-WEEKDAY(DATE(CalendarYear,CalendarMonth,1)))=1,DATE(CalendarYear,CalendarMonth,1)-WEEKDAY(DATE(CalendarYear,CalendarMonth,1))-2,DATE(CalendarYear,CalendarMonth,1)-WEEKDAY(DATE(CalendarYear,CalendarMonth,1))+5)</f>
        <v>42460</v>
      </c>
      <c r="N9" s="125">
        <f>IF(DAY(DATE(CalendarYear,CalendarMonth,1)-WEEKDAY(DATE(CalendarYear,CalendarMonth,1)))=1,DATE(CalendarYear,CalendarMonth,1)-WEEKDAY(DATE(CalendarYear,CalendarMonth,1))-1,DATE(CalendarYear,CalendarMonth,1)-WEEKDAY(DATE(CalendarYear,CalendarMonth,1))+6)</f>
        <v>42461</v>
      </c>
      <c r="O9" s="125">
        <f>IF(DAY(DATE(CalendarYear,CalendarMonth,1)-WEEKDAY(DATE(CalendarYear,CalendarMonth,1)))=1,DATE(CalendarYear,CalendarMonth,1)-WEEKDAY(DATE(CalendarYear,CalendarMonth,1)),DATE(CalendarYear,CalendarMonth,1)-WEEKDAY(DATE(CalendarYear,CalendarMonth,1))+7)</f>
        <v>42462</v>
      </c>
    </row>
    <row r="10" spans="2:15" ht="19.5" customHeight="1">
      <c r="B10" s="105" t="s">
        <v>60</v>
      </c>
      <c r="C10" s="109">
        <v>41367</v>
      </c>
      <c r="D10" s="107">
        <v>1</v>
      </c>
      <c r="E10" s="110">
        <f ca="1">IF(TaskList[[#This Row],[% complete]]=1,1,IF(ISBLANK(TaskList[[#This Row],[due date]]),2,IF(TODAY()&gt;TaskList[[#This Row],[due date]],3,2)))</f>
        <v>1</v>
      </c>
      <c r="F10" s="122"/>
      <c r="G10" s="123"/>
      <c r="I10" s="126" t="e">
        <f>IF(DAY(JANSUN1)=1,JANSUN1-6,JANSUN1+1)</f>
        <v>#NAME?</v>
      </c>
      <c r="J10" s="126" t="e">
        <f>IF(DAY(JANSUN1)=1,JANSUN1-5,JANSUN1+2)</f>
        <v>#NAME?</v>
      </c>
      <c r="K10" s="126" t="e">
        <f>IF(DAY(JANSUN1)=1,JANSUN1-4,JANSUN1+3)</f>
        <v>#NAME?</v>
      </c>
      <c r="L10" s="126" t="e">
        <f>IF(DAY(JANSUN1)=1,JANSUN1-3,JANSUN1+4)</f>
        <v>#NAME?</v>
      </c>
      <c r="M10" s="126" t="e">
        <f>IF(DAY(JANSUN1)=1,JANSUN1-2,JANSUN1+5)</f>
        <v>#NAME?</v>
      </c>
      <c r="N10" s="126" t="e">
        <f>IF(DAY(JANSUN1)=1,JANSUN1-1,JANSUN1+6)</f>
        <v>#NAME?</v>
      </c>
      <c r="O10" s="126" t="e">
        <f>IF(DAY(JANSUN1)=1,JANSUN1,JANSUN1+7)</f>
        <v>#NAME?</v>
      </c>
    </row>
    <row r="11" spans="2:15" ht="19.5" customHeight="1">
      <c r="B11" s="105" t="s">
        <v>51</v>
      </c>
      <c r="C11" s="109">
        <v>41395</v>
      </c>
      <c r="D11" s="107">
        <v>1</v>
      </c>
      <c r="E11" s="111">
        <f ca="1">IF(TaskList[[#This Row],[% complete]]=1,1,IF(ISBLANK(TaskList[[#This Row],[due date]]),2,IF(TODAY()&gt;TaskList[[#This Row],[due date]],3,2)))</f>
        <v>1</v>
      </c>
      <c r="F11" s="122"/>
      <c r="G11" s="123"/>
      <c r="I11" s="124">
        <f>IF(DAY(DATE(CalendarYear,CalendarMonth,1)-WEEKDAY(DATE(CalendarYear,CalendarMonth,1)))=1,DATE(CalendarYear,CalendarMonth,1)-WEEKDAY(DATE(CalendarYear,CalendarMonth,1))+1,DATE(CalendarYear,CalendarMonth,1)-WEEKDAY(DATE(CalendarYear,CalendarMonth,1))+8)</f>
        <v>42463</v>
      </c>
      <c r="J11" s="124">
        <f>IF(DAY(DATE(CalendarYear,CalendarMonth,1)-WEEKDAY(DATE(CalendarYear,CalendarMonth,1)))=1,DATE(CalendarYear,CalendarMonth,1)-WEEKDAY(DATE(CalendarYear,CalendarMonth,1))+2,DATE(CalendarYear,CalendarMonth,1)-WEEKDAY(DATE(CalendarYear,CalendarMonth,1))+9)</f>
        <v>42464</v>
      </c>
      <c r="K11" s="124">
        <f>IF(DAY(DATE(CalendarYear,CalendarMonth,1)-WEEKDAY(DATE(CalendarYear,CalendarMonth,1)))=1,DATE(CalendarYear,CalendarMonth,1)-WEEKDAY(DATE(CalendarYear,CalendarMonth,1))+3,DATE(CalendarYear,CalendarMonth,1)-WEEKDAY(DATE(CalendarYear,CalendarMonth,1))+10)</f>
        <v>42465</v>
      </c>
      <c r="L11" s="124">
        <f>IF(DAY(DATE(CalendarYear,CalendarMonth,1)-WEEKDAY(DATE(CalendarYear,CalendarMonth,1)))=1,DATE(CalendarYear,CalendarMonth,1)-WEEKDAY(DATE(CalendarYear,CalendarMonth,1))+4,DATE(CalendarYear,CalendarMonth,1)-WEEKDAY(DATE(CalendarYear,CalendarMonth,1))+11)</f>
        <v>42466</v>
      </c>
      <c r="M11" s="124">
        <f>IF(DAY(DATE(CalendarYear,CalendarMonth,1)-WEEKDAY(DATE(CalendarYear,CalendarMonth,1)))=1,DATE(CalendarYear,CalendarMonth,1)-WEEKDAY(DATE(CalendarYear,CalendarMonth,1))+5,DATE(CalendarYear,CalendarMonth,1)-WEEKDAY(DATE(CalendarYear,CalendarMonth,1))+12)</f>
        <v>42467</v>
      </c>
      <c r="N11" s="124">
        <f>IF(DAY(DATE(CalendarYear,CalendarMonth,1)-WEEKDAY(DATE(CalendarYear,CalendarMonth,1)))=1,DATE(CalendarYear,CalendarMonth,1)-WEEKDAY(DATE(CalendarYear,CalendarMonth,1))+6,DATE(CalendarYear,CalendarMonth,1)-WEEKDAY(DATE(CalendarYear,CalendarMonth,1))+13)</f>
        <v>42468</v>
      </c>
      <c r="O11" s="124">
        <f>IF(DAY(DATE(CalendarYear,CalendarMonth,1)-WEEKDAY(DATE(CalendarYear,CalendarMonth,1)))=1,DATE(CalendarYear,CalendarMonth,1)-WEEKDAY(DATE(CalendarYear,CalendarMonth,1))+7,DATE(CalendarYear,CalendarMonth,1)-WEEKDAY(DATE(CalendarYear,CalendarMonth,1))+14)</f>
        <v>42469</v>
      </c>
    </row>
    <row r="12" spans="2:15" ht="19.5" customHeight="1">
      <c r="B12" s="112" t="s">
        <v>52</v>
      </c>
      <c r="C12" s="109">
        <v>41414</v>
      </c>
      <c r="D12" s="107">
        <v>0.5</v>
      </c>
      <c r="E12" s="113">
        <f ca="1">IF(TaskList[[#This Row],[% complete]]=1,1,IF(ISBLANK(TaskList[[#This Row],[due date]]),2,IF(TODAY()&gt;TaskList[[#This Row],[due date]],3,2)))</f>
        <v>3</v>
      </c>
      <c r="F12" s="122"/>
      <c r="G12" s="123"/>
      <c r="I12" s="124" t="e">
        <f>IF(DAY(JANSUN1)=1,JANSUN1+1,JANSUN1+8)</f>
        <v>#NAME?</v>
      </c>
      <c r="J12" s="124" t="e">
        <f>IF(DAY(JANSUN1)=1,JANSUN1+2,JANSUN1+9)</f>
        <v>#NAME?</v>
      </c>
      <c r="K12" s="124" t="e">
        <f>IF(DAY(JANSUN1)=1,JANSUN1+3,JANSUN1+10)</f>
        <v>#NAME?</v>
      </c>
      <c r="L12" s="124" t="e">
        <f>IF(DAY(JANSUN1)=1,JANSUN1+4,JANSUN1+11)</f>
        <v>#NAME?</v>
      </c>
      <c r="M12" s="124" t="e">
        <f>IF(DAY(JANSUN1)=1,JANSUN1+5,JANSUN1+12)</f>
        <v>#NAME?</v>
      </c>
      <c r="N12" s="124" t="e">
        <f>IF(DAY(JANSUN1)=1,JANSUN1+6,JANSUN1+13)</f>
        <v>#NAME?</v>
      </c>
      <c r="O12" s="124" t="e">
        <f>IF(DAY(JANSUN1)=1,JANSUN1+7,JANSUN1+14)</f>
        <v>#NAME?</v>
      </c>
    </row>
    <row r="13" spans="2:15" ht="19.5" customHeight="1">
      <c r="B13" s="105" t="s">
        <v>61</v>
      </c>
      <c r="C13" s="109">
        <v>41425</v>
      </c>
      <c r="D13" s="107">
        <v>0</v>
      </c>
      <c r="E13" s="113">
        <f ca="1">IF(TaskList[[#This Row],[% complete]]=1,1,IF(ISBLANK(TaskList[[#This Row],[due date]]),2,IF(TODAY()&gt;TaskList[[#This Row],[due date]],3,2)))</f>
        <v>3</v>
      </c>
      <c r="F13" s="122"/>
      <c r="G13" s="123"/>
      <c r="I13" s="124">
        <f>IF(DAY(DATE(CalendarYear,CalendarMonth,1)-WEEKDAY(DATE(CalendarYear,CalendarMonth,1)))=1,DATE(CalendarYear,CalendarMonth,1)-WEEKDAY(DATE(CalendarYear,CalendarMonth,1))+8,DATE(CalendarYear,CalendarMonth,1)-WEEKDAY(DATE(CalendarYear,CalendarMonth,1))+15)</f>
        <v>42470</v>
      </c>
      <c r="J13" s="124">
        <f>IF(DAY(DATE(CalendarYear,CalendarMonth,1)-WEEKDAY(DATE(CalendarYear,CalendarMonth,1)))=1,DATE(CalendarYear,CalendarMonth,1)-WEEKDAY(DATE(CalendarYear,CalendarMonth,1))+9,DATE(CalendarYear,CalendarMonth,1)-WEEKDAY(DATE(CalendarYear,CalendarMonth,1))+16)</f>
        <v>42471</v>
      </c>
      <c r="K13" s="124">
        <f>IF(DAY(DATE(CalendarYear,CalendarMonth,1)-WEEKDAY(DATE(CalendarYear,CalendarMonth,1)))=1,DATE(CalendarYear,CalendarMonth,1)-WEEKDAY(DATE(CalendarYear,CalendarMonth,1))+10,DATE(CalendarYear,CalendarMonth,1)-WEEKDAY(DATE(CalendarYear,CalendarMonth,1))+17)</f>
        <v>42472</v>
      </c>
      <c r="L13" s="124">
        <f>IF(DAY(DATE(CalendarYear,CalendarMonth,1)-WEEKDAY(DATE(CalendarYear,CalendarMonth,1)))=1,DATE(CalendarYear,CalendarMonth,1)-WEEKDAY(DATE(CalendarYear,CalendarMonth,1))+11,DATE(CalendarYear,CalendarMonth,1)-WEEKDAY(DATE(CalendarYear,CalendarMonth,1))+18)</f>
        <v>42473</v>
      </c>
      <c r="M13" s="124">
        <f>IF(DAY(DATE(CalendarYear,CalendarMonth,1)-WEEKDAY(DATE(CalendarYear,CalendarMonth,1)))=1,DATE(CalendarYear,CalendarMonth,1)-WEEKDAY(DATE(CalendarYear,CalendarMonth,1))+12,DATE(CalendarYear,CalendarMonth,1)-WEEKDAY(DATE(CalendarYear,CalendarMonth,1))+19)</f>
        <v>42474</v>
      </c>
      <c r="N13" s="124">
        <f>IF(DAY(DATE(CalendarYear,CalendarMonth,1)-WEEKDAY(DATE(CalendarYear,CalendarMonth,1)))=1,DATE(CalendarYear,CalendarMonth,1)-WEEKDAY(DATE(CalendarYear,CalendarMonth,1))+13,DATE(CalendarYear,CalendarMonth,1)-WEEKDAY(DATE(CalendarYear,CalendarMonth,1))+20)</f>
        <v>42475</v>
      </c>
      <c r="O13" s="124">
        <f>IF(DAY(DATE(CalendarYear,CalendarMonth,1)-WEEKDAY(DATE(CalendarYear,CalendarMonth,1)))=1,DATE(CalendarYear,CalendarMonth,1)-WEEKDAY(DATE(CalendarYear,CalendarMonth,1))+14,DATE(CalendarYear,CalendarMonth,1)-WEEKDAY(DATE(CalendarYear,CalendarMonth,1))+21)</f>
        <v>42476</v>
      </c>
    </row>
    <row r="14" spans="2:15" ht="19.5" customHeight="1">
      <c r="B14"/>
      <c r="C14"/>
      <c r="D14"/>
      <c r="E14"/>
      <c r="F14" s="122"/>
      <c r="G14" s="123"/>
      <c r="I14" s="124" t="e">
        <f>IF(DAY(JANSUN1)=1,JANSUN1+8,JANSUN1+15)</f>
        <v>#NAME?</v>
      </c>
      <c r="J14" s="124" t="e">
        <f>IF(DAY(JANSUN1)=1,JANSUN1+9,JANSUN1+16)</f>
        <v>#NAME?</v>
      </c>
      <c r="K14" s="124" t="e">
        <f>IF(DAY(JANSUN1)=1,JANSUN1+10,JANSUN1+17)</f>
        <v>#NAME?</v>
      </c>
      <c r="L14" s="124" t="e">
        <f>IF(DAY(JANSUN1)=1,JANSUN1+11,JANSUN1+18)</f>
        <v>#NAME?</v>
      </c>
      <c r="M14" s="124" t="e">
        <f>IF(DAY(JANSUN1)=1,JANSUN1+12,JANSUN1+19)</f>
        <v>#NAME?</v>
      </c>
      <c r="N14" s="124" t="e">
        <f>IF(DAY(JANSUN1)=1,JANSUN1+13,JANSUN1+20)</f>
        <v>#NAME?</v>
      </c>
      <c r="O14" s="124" t="e">
        <f>IF(DAY(JANSUN1)=1,JANSUN1+14,JANSUN1+21)</f>
        <v>#NAME?</v>
      </c>
    </row>
    <row r="15" spans="2:15" ht="19.5" customHeight="1">
      <c r="B15"/>
      <c r="F15" s="122"/>
      <c r="G15" s="123"/>
      <c r="I15" s="124">
        <f>IF(DAY(DATE(CalendarYear,CalendarMonth,1)-WEEKDAY(DATE(CalendarYear,CalendarMonth,1)))=1,DATE(CalendarYear,CalendarMonth,1)-WEEKDAY(DATE(CalendarYear,CalendarMonth,1))+15,DATE(CalendarYear,CalendarMonth,1)-WEEKDAY(DATE(CalendarYear,CalendarMonth,1))+22)</f>
        <v>42477</v>
      </c>
      <c r="J15" s="124">
        <f>IF(DAY(DATE(CalendarYear,CalendarMonth,1)-WEEKDAY(DATE(CalendarYear,CalendarMonth,1)))=1,DATE(CalendarYear,CalendarMonth,1)-WEEKDAY(DATE(CalendarYear,CalendarMonth,1))+16,DATE(CalendarYear,CalendarMonth,1)-WEEKDAY(DATE(CalendarYear,CalendarMonth,1))+23)</f>
        <v>42478</v>
      </c>
      <c r="K15" s="124">
        <f>IF(DAY(DATE(CalendarYear,CalendarMonth,1)-WEEKDAY(DATE(CalendarYear,CalendarMonth,1)))=1,DATE(CalendarYear,CalendarMonth,1)-WEEKDAY(DATE(CalendarYear,CalendarMonth,1))+17,DATE(CalendarYear,CalendarMonth,1)-WEEKDAY(DATE(CalendarYear,CalendarMonth,1))+24)</f>
        <v>42479</v>
      </c>
      <c r="L15" s="124">
        <f>IF(DAY(DATE(CalendarYear,CalendarMonth,1)-WEEKDAY(DATE(CalendarYear,CalendarMonth,1)))=1,DATE(CalendarYear,CalendarMonth,1)-WEEKDAY(DATE(CalendarYear,CalendarMonth,1))+18,DATE(CalendarYear,CalendarMonth,1)-WEEKDAY(DATE(CalendarYear,CalendarMonth,1))+25)</f>
        <v>42480</v>
      </c>
      <c r="M15" s="124">
        <f>IF(DAY(DATE(CalendarYear,CalendarMonth,1)-WEEKDAY(DATE(CalendarYear,CalendarMonth,1)))=1,DATE(CalendarYear,CalendarMonth,1)-WEEKDAY(DATE(CalendarYear,CalendarMonth,1))+19,DATE(CalendarYear,CalendarMonth,1)-WEEKDAY(DATE(CalendarYear,CalendarMonth,1))+26)</f>
        <v>42481</v>
      </c>
      <c r="N15" s="124">
        <f>IF(DAY(DATE(CalendarYear,CalendarMonth,1)-WEEKDAY(DATE(CalendarYear,CalendarMonth,1)))=1,DATE(CalendarYear,CalendarMonth,1)-WEEKDAY(DATE(CalendarYear,CalendarMonth,1))+20,DATE(CalendarYear,CalendarMonth,1)-WEEKDAY(DATE(CalendarYear,CalendarMonth,1))+27)</f>
        <v>42482</v>
      </c>
      <c r="O15" s="124">
        <f>IF(DAY(DATE(CalendarYear,CalendarMonth,1)-WEEKDAY(DATE(CalendarYear,CalendarMonth,1)))=1,DATE(CalendarYear,CalendarMonth,1)-WEEKDAY(DATE(CalendarYear,CalendarMonth,1))+21,DATE(CalendarYear,CalendarMonth,1)-WEEKDAY(DATE(CalendarYear,CalendarMonth,1))+28)</f>
        <v>42483</v>
      </c>
    </row>
    <row r="16" spans="2:15" ht="19.5" customHeight="1">
      <c r="B16"/>
      <c r="F16" s="122"/>
      <c r="G16" s="123"/>
      <c r="I16" s="124" t="e">
        <f>IF(DAY(JANSUN1)=1,JANSUN1+15,JANSUN1+22)</f>
        <v>#NAME?</v>
      </c>
      <c r="J16" s="124" t="e">
        <f>IF(DAY(JANSUN1)=1,JANSUN1+16,JANSUN1+23)</f>
        <v>#NAME?</v>
      </c>
      <c r="K16" s="124" t="e">
        <f>IF(DAY(JANSUN1)=1,JANSUN1+17,JANSUN1+24)</f>
        <v>#NAME?</v>
      </c>
      <c r="L16" s="124" t="e">
        <f>IF(DAY(JANSUN1)=1,JANSUN1+18,JANSUN1+25)</f>
        <v>#NAME?</v>
      </c>
      <c r="M16" s="124" t="e">
        <f>IF(DAY(JANSUN1)=1,JANSUN1+19,JANSUN1+26)</f>
        <v>#NAME?</v>
      </c>
      <c r="N16" s="124" t="e">
        <f>IF(DAY(JANSUN1)=1,JANSUN1+20,JANSUN1+27)</f>
        <v>#NAME?</v>
      </c>
      <c r="O16" s="124" t="e">
        <f>IF(DAY(JANSUN1)=1,JANSUN1+21,JANSUN1+28)</f>
        <v>#NAME?</v>
      </c>
    </row>
    <row r="17" spans="2:15" ht="19.5" customHeight="1">
      <c r="B17"/>
      <c r="F17" s="122"/>
      <c r="G17" s="123"/>
      <c r="I17" s="124">
        <f>IF(DAY(DATE(CalendarYear,CalendarMonth,1)-WEEKDAY(DATE(CalendarYear,CalendarMonth,1)))=1,DATE(CalendarYear,CalendarMonth,1)-WEEKDAY(DATE(CalendarYear,CalendarMonth,1))+22,DATE(CalendarYear,CalendarMonth,1)-WEEKDAY(DATE(CalendarYear,CalendarMonth,1))+29)</f>
        <v>42484</v>
      </c>
      <c r="J17" s="124">
        <f>IF(DAY(DATE(CalendarYear,CalendarMonth,1)-WEEKDAY(DATE(CalendarYear,CalendarMonth,1)))=1,DATE(CalendarYear,CalendarMonth,1)-WEEKDAY(DATE(CalendarYear,CalendarMonth,1))+23,DATE(CalendarYear,CalendarMonth,1)-WEEKDAY(DATE(CalendarYear,CalendarMonth,1))+30)</f>
        <v>42485</v>
      </c>
      <c r="K17" s="124">
        <f>IF(DAY(DATE(CalendarYear,CalendarMonth,1)-WEEKDAY(DATE(CalendarYear,CalendarMonth,1)))=1,DATE(CalendarYear,CalendarMonth,1)-WEEKDAY(DATE(CalendarYear,CalendarMonth,1))+24,DATE(CalendarYear,CalendarMonth,1)-WEEKDAY(DATE(CalendarYear,CalendarMonth,1))+31)</f>
        <v>42486</v>
      </c>
      <c r="L17" s="124">
        <f>IF(DAY(DATE(CalendarYear,CalendarMonth,1)-WEEKDAY(DATE(CalendarYear,CalendarMonth,1)))=1,DATE(CalendarYear,CalendarMonth,1)-WEEKDAY(DATE(CalendarYear,CalendarMonth,1))+25,DATE(CalendarYear,CalendarMonth,1)-WEEKDAY(DATE(CalendarYear,CalendarMonth,1))+32)</f>
        <v>42487</v>
      </c>
      <c r="M17" s="124">
        <f>IF(DAY(DATE(CalendarYear,CalendarMonth,1)-WEEKDAY(DATE(CalendarYear,CalendarMonth,1)))=1,DATE(CalendarYear,CalendarMonth,1)-WEEKDAY(DATE(CalendarYear,CalendarMonth,1))+26,DATE(CalendarYear,CalendarMonth,1)-WEEKDAY(DATE(CalendarYear,CalendarMonth,1))+33)</f>
        <v>42488</v>
      </c>
      <c r="N17" s="124">
        <f>IF(DAY(DATE(CalendarYear,CalendarMonth,1)-WEEKDAY(DATE(CalendarYear,CalendarMonth,1)))=1,DATE(CalendarYear,CalendarMonth,1)-WEEKDAY(DATE(CalendarYear,CalendarMonth,1))+27,DATE(CalendarYear,CalendarMonth,1)-WEEKDAY(DATE(CalendarYear,CalendarMonth,1))+34)</f>
        <v>42489</v>
      </c>
      <c r="O17" s="124">
        <f>IF(DAY(DATE(CalendarYear,CalendarMonth,1)-WEEKDAY(DATE(CalendarYear,CalendarMonth,1)))=1,DATE(CalendarYear,CalendarMonth,1)-WEEKDAY(DATE(CalendarYear,CalendarMonth,1))+28,DATE(CalendarYear,CalendarMonth,1)-WEEKDAY(DATE(CalendarYear,CalendarMonth,1))+35)</f>
        <v>42490</v>
      </c>
    </row>
    <row r="18" spans="2:15" ht="19.5" customHeight="1">
      <c r="B18"/>
      <c r="F18" s="122"/>
      <c r="G18" s="123"/>
      <c r="I18" s="124" t="e">
        <f>IF(DAY(JANSUN1)=1,JANSUN1+22,JANSUN1+29)</f>
        <v>#NAME?</v>
      </c>
      <c r="J18" s="124" t="e">
        <f>IF(DAY(JANSUN1)=1,JANSUN1+23,JANSUN1+30)</f>
        <v>#NAME?</v>
      </c>
      <c r="K18" s="124" t="e">
        <f>IF(DAY(JANSUN1)=1,JANSUN1+24,JANSUN1+31)</f>
        <v>#NAME?</v>
      </c>
      <c r="L18" s="124" t="e">
        <f>IF(DAY(JANSUN1)=1,JANSUN1+25,JANSUN1+32)</f>
        <v>#NAME?</v>
      </c>
      <c r="M18" s="124" t="e">
        <f>IF(DAY(JANSUN1)=1,JANSUN1+26,JANSUN1+33)</f>
        <v>#NAME?</v>
      </c>
      <c r="N18" s="124" t="e">
        <f>IF(DAY(JANSUN1)=1,JANSUN1+27,JANSUN1+34)</f>
        <v>#NAME?</v>
      </c>
      <c r="O18" s="124" t="e">
        <f>IF(DAY(JANSUN1)=1,JANSUN1+28,JANSUN1+35)</f>
        <v>#NAME?</v>
      </c>
    </row>
    <row r="19" spans="2:15" ht="19.5" customHeight="1">
      <c r="B19"/>
      <c r="F19" s="122"/>
      <c r="G19" s="123"/>
      <c r="I19" s="124">
        <f>IF(DAY(DATE(CalendarYear,CalendarMonth,1)-WEEKDAY(DATE(CalendarYear,CalendarMonth,1)))=1,DATE(CalendarYear,CalendarMonth,1)-WEEKDAY(DATE(CalendarYear,CalendarMonth,1))+29,DATE(CalendarYear,CalendarMonth,1)-WEEKDAY(DATE(CalendarYear,CalendarMonth,1))+36)</f>
        <v>42491</v>
      </c>
      <c r="J19" s="124">
        <f>IF(DAY(DATE(CalendarYear,CalendarMonth,1)-WEEKDAY(DATE(CalendarYear,CalendarMonth,1)))=1,DATE(CalendarYear,CalendarMonth,1)-WEEKDAY(DATE(CalendarYear,CalendarMonth,1))+30,DATE(CalendarYear,CalendarMonth,1)-WEEKDAY(DATE(CalendarYear,CalendarMonth,1))+37)</f>
        <v>42492</v>
      </c>
      <c r="K19" s="124">
        <f>IF(DAY(DATE(CalendarYear,CalendarMonth,1)-WEEKDAY(DATE(CalendarYear,CalendarMonth,1)))=1,DATE(CalendarYear,CalendarMonth,1)-WEEKDAY(DATE(CalendarYear,CalendarMonth,1))+31,DATE(CalendarYear,CalendarMonth,1)-WEEKDAY(DATE(CalendarYear,CalendarMonth,1))+38)</f>
        <v>42493</v>
      </c>
      <c r="L19" s="124">
        <f>IF(DAY(DATE(CalendarYear,CalendarMonth,1)-WEEKDAY(DATE(CalendarYear,CalendarMonth,1)))=1,DATE(CalendarYear,CalendarMonth,1)-WEEKDAY(DATE(CalendarYear,CalendarMonth,1))+32,DATE(CalendarYear,CalendarMonth,1)-WEEKDAY(DATE(CalendarYear,CalendarMonth,1))+39)</f>
        <v>42494</v>
      </c>
      <c r="M19" s="124">
        <f>IF(DAY(DATE(CalendarYear,CalendarMonth,1)-WEEKDAY(DATE(CalendarYear,CalendarMonth,1)))=1,DATE(CalendarYear,CalendarMonth,1)-WEEKDAY(DATE(CalendarYear,CalendarMonth,1))+33,DATE(CalendarYear,CalendarMonth,1)-WEEKDAY(DATE(CalendarYear,CalendarMonth,1))+40)</f>
        <v>42495</v>
      </c>
      <c r="N19" s="124">
        <f>IF(DAY(DATE(CalendarYear,CalendarMonth,1)-WEEKDAY(DATE(CalendarYear,CalendarMonth,1)))=1,DATE(CalendarYear,CalendarMonth,1)-WEEKDAY(DATE(CalendarYear,CalendarMonth,1))+34,DATE(CalendarYear,CalendarMonth,1)-WEEKDAY(DATE(CalendarYear,CalendarMonth,1))+41)</f>
        <v>42496</v>
      </c>
      <c r="O19" s="124">
        <f>IF(DAY(DATE(CalendarYear,CalendarMonth,1)-WEEKDAY(DATE(CalendarYear,CalendarMonth,1)))=1,DATE(CalendarYear,CalendarMonth,1)-WEEKDAY(DATE(CalendarYear,CalendarMonth,1))+35,DATE(CalendarYear,CalendarMonth,1)-WEEKDAY(DATE(CalendarYear,CalendarMonth,1))+42)</f>
        <v>42497</v>
      </c>
    </row>
    <row r="20" spans="2:15" ht="19.5" customHeight="1">
      <c r="B20"/>
      <c r="F20" s="122"/>
      <c r="G20" s="123"/>
      <c r="I20" s="124" t="e">
        <f>IF(DAY(JANSUN1)=1,JANSUN1+29,JANSUN1+36)</f>
        <v>#NAME?</v>
      </c>
      <c r="J20" s="124" t="e">
        <f>IF(DAY(JANSUN1)=1,JANSUN1+30,JANSUN1+37)</f>
        <v>#NAME?</v>
      </c>
      <c r="K20" s="124" t="e">
        <f>IF(DAY(JANSUN1)=1,JANSUN1+31,JANSUN1+38)</f>
        <v>#NAME?</v>
      </c>
      <c r="L20" s="124" t="e">
        <f>IF(DAY(JANSUN1)=1,JANSUN1+32,JANSUN1+39)</f>
        <v>#NAME?</v>
      </c>
      <c r="M20" s="124" t="e">
        <f>IF(DAY(JANSUN1)=1,JANSUN1+33,JANSUN1+40)</f>
        <v>#NAME?</v>
      </c>
      <c r="N20" s="124" t="e">
        <f>IF(DAY(JANSUN1)=1,JANSUN1+34,JANSUN1+41)</f>
        <v>#NAME?</v>
      </c>
      <c r="O20" s="124" t="e">
        <f>IF(DAY(JANSUN1)=1,JANSUN1+35,JANSUN1+42)</f>
        <v>#NAME?</v>
      </c>
    </row>
    <row r="21" spans="2:13" ht="19.5" customHeight="1">
      <c r="B21"/>
      <c r="F21" s="91"/>
      <c r="G21" s="92"/>
      <c r="I21"/>
      <c r="J21"/>
      <c r="K21"/>
      <c r="L21"/>
      <c r="M21"/>
    </row>
    <row r="22" spans="2:15" ht="19.5" customHeight="1">
      <c r="B22"/>
      <c r="F22" s="122"/>
      <c r="G22" s="123"/>
      <c r="H22" s="123"/>
      <c r="I22" s="123"/>
      <c r="J22" s="123"/>
      <c r="K22" s="123"/>
      <c r="L22" s="123"/>
      <c r="M22" s="123"/>
      <c r="N22" s="123"/>
      <c r="O22" s="123"/>
    </row>
    <row r="23" spans="2:15" ht="19.5" customHeight="1">
      <c r="B23"/>
      <c r="F23" s="122"/>
      <c r="G23" s="123"/>
      <c r="H23" s="123"/>
      <c r="I23" s="123"/>
      <c r="J23" s="123"/>
      <c r="K23" s="123"/>
      <c r="L23" s="123"/>
      <c r="M23" s="123"/>
      <c r="N23" s="123"/>
      <c r="O23" s="123"/>
    </row>
    <row r="24" spans="2:15" ht="19.5" customHeight="1">
      <c r="B24"/>
      <c r="F24" s="122"/>
      <c r="G24" s="123"/>
      <c r="H24" s="123"/>
      <c r="I24" s="123"/>
      <c r="J24" s="123"/>
      <c r="K24" s="123"/>
      <c r="L24" s="123"/>
      <c r="M24" s="123"/>
      <c r="N24" s="123"/>
      <c r="O24" s="123"/>
    </row>
    <row r="25" spans="2:15" ht="19.5" customHeight="1">
      <c r="B25"/>
      <c r="F25" s="122"/>
      <c r="G25" s="123"/>
      <c r="H25" s="123"/>
      <c r="I25" s="123"/>
      <c r="J25" s="123"/>
      <c r="K25" s="123"/>
      <c r="L25" s="123"/>
      <c r="M25" s="123"/>
      <c r="N25" s="123"/>
      <c r="O25" s="123"/>
    </row>
    <row r="26" spans="2:15" ht="19.5" customHeight="1">
      <c r="B26"/>
      <c r="F26" s="122"/>
      <c r="G26" s="123"/>
      <c r="H26" s="123"/>
      <c r="I26" s="123"/>
      <c r="J26" s="123"/>
      <c r="K26" s="123"/>
      <c r="L26" s="123"/>
      <c r="M26" s="123"/>
      <c r="N26" s="123"/>
      <c r="O26" s="123"/>
    </row>
    <row r="27" spans="2:15" ht="19.5" customHeight="1">
      <c r="B27"/>
      <c r="F27" s="122"/>
      <c r="G27" s="123"/>
      <c r="H27" s="123"/>
      <c r="I27" s="123"/>
      <c r="J27" s="123"/>
      <c r="K27" s="123"/>
      <c r="L27" s="123"/>
      <c r="M27" s="123"/>
      <c r="N27" s="123"/>
      <c r="O27" s="123"/>
    </row>
    <row r="28" spans="2:15" ht="19.5" customHeight="1">
      <c r="B28"/>
      <c r="F28" s="122"/>
      <c r="G28" s="123"/>
      <c r="H28" s="123"/>
      <c r="I28" s="123"/>
      <c r="J28" s="123"/>
      <c r="K28" s="123"/>
      <c r="L28" s="123"/>
      <c r="M28" s="123"/>
      <c r="N28" s="123"/>
      <c r="O28" s="123"/>
    </row>
    <row r="29" spans="2:15" ht="19.5" customHeight="1">
      <c r="B29"/>
      <c r="F29" s="122"/>
      <c r="G29" s="123"/>
      <c r="H29" s="123"/>
      <c r="I29" s="123"/>
      <c r="J29" s="123"/>
      <c r="K29" s="123"/>
      <c r="L29" s="123"/>
      <c r="M29" s="123"/>
      <c r="N29" s="123"/>
      <c r="O29" s="123"/>
    </row>
    <row r="30" spans="2:15" ht="19.5" customHeight="1">
      <c r="B30"/>
      <c r="F30" s="122"/>
      <c r="G30" s="123"/>
      <c r="H30" s="123"/>
      <c r="I30" s="123"/>
      <c r="J30" s="123"/>
      <c r="K30" s="123"/>
      <c r="L30" s="123"/>
      <c r="M30" s="123"/>
      <c r="N30" s="123"/>
      <c r="O30" s="123"/>
    </row>
    <row r="31" spans="2:15" ht="19.5" customHeight="1">
      <c r="B31"/>
      <c r="F31" s="122"/>
      <c r="G31" s="123"/>
      <c r="H31" s="123"/>
      <c r="I31" s="123"/>
      <c r="J31" s="123"/>
      <c r="K31" s="123"/>
      <c r="L31" s="123"/>
      <c r="M31" s="123"/>
      <c r="N31" s="123"/>
      <c r="O31" s="123"/>
    </row>
    <row r="32" spans="2:15" ht="19.5" customHeight="1">
      <c r="B32"/>
      <c r="C32"/>
      <c r="D32"/>
      <c r="E32"/>
      <c r="F32" s="122"/>
      <c r="G32" s="123"/>
      <c r="H32" s="123"/>
      <c r="I32" s="123"/>
      <c r="J32" s="123"/>
      <c r="K32" s="123"/>
      <c r="L32" s="123"/>
      <c r="M32" s="123"/>
      <c r="N32" s="123"/>
      <c r="O32" s="123"/>
    </row>
    <row r="33" spans="2:15" ht="19.5" customHeight="1">
      <c r="B33"/>
      <c r="C33"/>
      <c r="D33"/>
      <c r="E33"/>
      <c r="F33" s="122"/>
      <c r="G33" s="123"/>
      <c r="H33" s="123"/>
      <c r="I33" s="123"/>
      <c r="J33" s="123"/>
      <c r="K33" s="123"/>
      <c r="L33" s="123"/>
      <c r="M33" s="123"/>
      <c r="N33" s="123"/>
      <c r="O33" s="123"/>
    </row>
    <row r="34" spans="2:15" ht="19.5" customHeight="1">
      <c r="B34"/>
      <c r="C34"/>
      <c r="D34"/>
      <c r="E34"/>
      <c r="F34" s="122"/>
      <c r="G34" s="123"/>
      <c r="H34" s="123"/>
      <c r="I34" s="123"/>
      <c r="J34" s="123"/>
      <c r="K34" s="123"/>
      <c r="L34" s="123"/>
      <c r="M34" s="123"/>
      <c r="N34" s="123"/>
      <c r="O34" s="123"/>
    </row>
    <row r="35" spans="2:15" ht="19.5" customHeight="1">
      <c r="B35"/>
      <c r="C35"/>
      <c r="D35"/>
      <c r="E35"/>
      <c r="F35" s="122"/>
      <c r="G35" s="123"/>
      <c r="H35" s="123"/>
      <c r="I35" s="123"/>
      <c r="J35" s="123"/>
      <c r="K35" s="123"/>
      <c r="L35" s="123"/>
      <c r="M35" s="123"/>
      <c r="N35" s="123"/>
      <c r="O35" s="123"/>
    </row>
  </sheetData>
  <mergeCells count="72">
    <mergeCell ref="C2:E3"/>
    <mergeCell ref="D6:E6"/>
    <mergeCell ref="F14:G14"/>
    <mergeCell ref="F15:G15"/>
    <mergeCell ref="F16:G16"/>
    <mergeCell ref="F17:G17"/>
    <mergeCell ref="F18:G18"/>
    <mergeCell ref="F9:G9"/>
    <mergeCell ref="F10:G10"/>
    <mergeCell ref="F11:G11"/>
    <mergeCell ref="F12:G12"/>
    <mergeCell ref="F13:G13"/>
    <mergeCell ref="N6:O7"/>
    <mergeCell ref="I6:M7"/>
    <mergeCell ref="I9:I10"/>
    <mergeCell ref="J9:J10"/>
    <mergeCell ref="K9:K10"/>
    <mergeCell ref="L9:L10"/>
    <mergeCell ref="M9:M10"/>
    <mergeCell ref="N9:N10"/>
    <mergeCell ref="M15:M16"/>
    <mergeCell ref="N15:N16"/>
    <mergeCell ref="O15:O16"/>
    <mergeCell ref="M17:M18"/>
    <mergeCell ref="O9:O10"/>
    <mergeCell ref="N17:N18"/>
    <mergeCell ref="O17:O18"/>
    <mergeCell ref="N11:N12"/>
    <mergeCell ref="O11:O12"/>
    <mergeCell ref="N13:N14"/>
    <mergeCell ref="O13:O14"/>
    <mergeCell ref="I15:I16"/>
    <mergeCell ref="J15:J16"/>
    <mergeCell ref="K15:K16"/>
    <mergeCell ref="L15:L16"/>
    <mergeCell ref="I17:I18"/>
    <mergeCell ref="J17:J18"/>
    <mergeCell ref="K17:K18"/>
    <mergeCell ref="L17:L18"/>
    <mergeCell ref="I13:I14"/>
    <mergeCell ref="J13:J14"/>
    <mergeCell ref="K13:K14"/>
    <mergeCell ref="L13:L14"/>
    <mergeCell ref="M13:M14"/>
    <mergeCell ref="I11:I12"/>
    <mergeCell ref="J11:J12"/>
    <mergeCell ref="K11:K12"/>
    <mergeCell ref="L11:L12"/>
    <mergeCell ref="M11:M12"/>
    <mergeCell ref="F19:G19"/>
    <mergeCell ref="F20:G20"/>
    <mergeCell ref="F26:O26"/>
    <mergeCell ref="F27:O27"/>
    <mergeCell ref="F28:O28"/>
    <mergeCell ref="N19:N20"/>
    <mergeCell ref="O19:O20"/>
    <mergeCell ref="F22:O22"/>
    <mergeCell ref="F23:O23"/>
    <mergeCell ref="F24:O24"/>
    <mergeCell ref="F25:O25"/>
    <mergeCell ref="I19:I20"/>
    <mergeCell ref="J19:J20"/>
    <mergeCell ref="K19:K20"/>
    <mergeCell ref="L19:L20"/>
    <mergeCell ref="M19:M20"/>
    <mergeCell ref="F34:O34"/>
    <mergeCell ref="F35:O35"/>
    <mergeCell ref="F29:O29"/>
    <mergeCell ref="F30:O30"/>
    <mergeCell ref="F31:O31"/>
    <mergeCell ref="F32:O32"/>
    <mergeCell ref="F33:O33"/>
  </mergeCells>
  <conditionalFormatting sqref="I9:O20">
    <cfRule type="expression" priority="2" dxfId="9">
      <formula>AND(VLOOKUP(I9,DueDate,1,FALSE)=I9,VLOOKUP(I9,DueDate,2,FALSE)=1)</formula>
    </cfRule>
    <cfRule type="expression" priority="6" dxfId="8">
      <formula>AND(VLOOKUP(I9,DueDate,1,FALSE)=I9,VLOOKUP(I9,DueDate,2,FALSE)&lt;&gt;1)</formula>
    </cfRule>
  </conditionalFormatting>
  <conditionalFormatting sqref="I9:N10">
    <cfRule type="expression" priority="5" dxfId="6">
      <formula>DAY(I9)&gt;8</formula>
    </cfRule>
  </conditionalFormatting>
  <conditionalFormatting sqref="I17:O20">
    <cfRule type="expression" priority="3" dxfId="6">
      <formula>AND(DAY(I17)&gt;=1,DAY(I17)&lt;=15)</formula>
    </cfRule>
  </conditionalFormatting>
  <conditionalFormatting sqref="D9:D13">
    <cfRule type="dataBar" priority="1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{9C5AD83D-CE9B-49DC-80C8-2A10BE02F676}</x14:id>
        </ext>
      </extLst>
    </cfRule>
  </conditionalFormatting>
  <dataValidations count="3">
    <dataValidation type="list" allowBlank="1" showInputMessage="1" showErrorMessage="1" errorTitle="Invalid Month" error="Please select a month from the drop down list." sqref="I6:M7">
      <formula1>"January, February, March, April, May, June,July,August,September,October,November,December"</formula1>
    </dataValidation>
    <dataValidation type="list" allowBlank="1" showInputMessage="1" showErrorMessage="1" errorTitle="Invalid List Item" error="If you need to add a new percentage to this list, you can add new list items to the % Complete Lookup column on worksheet named Lookup Lists." sqref="D9:D13">
      <formula1>"0%,25%,50%,75%,100%"</formula1>
    </dataValidation>
    <dataValidation allowBlank="1" sqref="C9:C13"/>
  </dataValidations>
  <printOptions horizontalCentered="1" verticalCentered="1"/>
  <pageMargins left="0.1968503937007874" right="0.1968503937007874" top="0.3937007874015748" bottom="0.3937007874015748" header="0.3937007874015748" footer="0.3937007874015748"/>
  <pageSetup fitToHeight="1" fitToWidth="1" horizontalDpi="600" verticalDpi="600" orientation="landscape" scale="78" r:id="rId5"/>
  <drawing r:id="rId3"/>
  <legacyDrawing r:id="rId1"/>
  <tableParts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C5AD83D-CE9B-49DC-80C8-2A10BE02F67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  <x14:dxf/>
          </x14:cfRule>
          <xm:sqref>D9:D13</xm:sqref>
        </x14:conditionalFormatting>
        <x14:conditionalFormatting xmlns:xm="http://schemas.microsoft.com/office/excel/2006/main">
          <x14:cfRule type="iconSet" priority="40">
            <x14:iconSet iconSet="3Symbols2" custom="1" showValue="0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NoIcons" iconId="0"/>
              <x14:cfIcon iconSet="3Symbols2" iconId="0"/>
            </x14:iconSet>
            <x14:dxf/>
          </x14:cfRule>
          <xm:sqref>E9:E13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AE31"/>
  <sheetViews>
    <sheetView showGridLines="0" zoomScale="90" zoomScaleNormal="90" workbookViewId="0" topLeftCell="A1">
      <selection activeCell="C11" sqref="C11"/>
    </sheetView>
  </sheetViews>
  <sheetFormatPr defaultColWidth="9.28125" defaultRowHeight="12"/>
  <cols>
    <col min="1" max="29" width="2.8515625" style="2" customWidth="1"/>
    <col min="30" max="30" width="12.28125" style="3" customWidth="1"/>
    <col min="31" max="31" width="33.00390625" style="2" customWidth="1"/>
    <col min="32" max="16384" width="9.28125" style="2" customWidth="1"/>
  </cols>
  <sheetData>
    <row r="1" ht="14.25" customHeight="1"/>
    <row r="2" spans="8:30" ht="66">
      <c r="H2" s="13"/>
      <c r="I2" s="13"/>
      <c r="J2" s="13"/>
      <c r="K2" s="46" t="s">
        <v>12</v>
      </c>
      <c r="L2" s="47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8"/>
    </row>
    <row r="6" spans="9:30" ht="15.75" customHeight="1"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7" spans="1:31" ht="15.75" customHeight="1">
      <c r="A7" s="136" t="s">
        <v>59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Q7" s="134" t="s">
        <v>72</v>
      </c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5"/>
      <c r="AE7" s="101" t="s">
        <v>71</v>
      </c>
    </row>
    <row r="8" spans="1:31" ht="37.5" customHeight="1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44"/>
      <c r="AE8" s="45"/>
    </row>
    <row r="9" spans="1:31" ht="15" customHeight="1" thickBot="1">
      <c r="A9" s="102"/>
      <c r="B9" s="103"/>
      <c r="C9" s="103"/>
      <c r="D9" s="104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39"/>
      <c r="AE9" s="139"/>
    </row>
    <row r="10" spans="1:31" ht="15" customHeight="1" thickBot="1">
      <c r="A10" s="102"/>
      <c r="B10" s="103"/>
      <c r="C10" s="103"/>
      <c r="D10" s="104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37"/>
      <c r="AE10" s="137"/>
    </row>
    <row r="11" spans="1:31" ht="15" customHeight="1" thickBot="1">
      <c r="A11" s="102"/>
      <c r="B11" s="103"/>
      <c r="C11" s="103"/>
      <c r="D11" s="104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37"/>
      <c r="AE11" s="137"/>
    </row>
    <row r="12" spans="1:31" ht="15" customHeight="1" thickBot="1">
      <c r="A12" s="102"/>
      <c r="B12" s="103"/>
      <c r="C12" s="103"/>
      <c r="D12" s="104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37"/>
      <c r="AE12" s="137"/>
    </row>
    <row r="13" spans="1:31" ht="15" customHeight="1" thickBot="1">
      <c r="A13" s="102"/>
      <c r="B13" s="103"/>
      <c r="C13" s="103"/>
      <c r="D13" s="104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37"/>
      <c r="AE13" s="137"/>
    </row>
    <row r="14" spans="1:31" ht="15" customHeight="1" thickBot="1">
      <c r="A14" s="102"/>
      <c r="B14" s="103"/>
      <c r="C14" s="103"/>
      <c r="D14" s="104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37"/>
      <c r="AE14" s="137"/>
    </row>
    <row r="15" spans="1:31" ht="15" customHeight="1" thickBot="1">
      <c r="A15" s="102"/>
      <c r="B15" s="103"/>
      <c r="C15" s="103"/>
      <c r="D15" s="104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37"/>
      <c r="AE15" s="137"/>
    </row>
    <row r="16" spans="1:31" ht="15" customHeight="1" thickBot="1">
      <c r="A16" s="102"/>
      <c r="B16" s="103"/>
      <c r="C16" s="103"/>
      <c r="D16" s="104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37"/>
      <c r="AE16" s="137"/>
    </row>
    <row r="17" spans="1:31" ht="15" customHeight="1" thickBot="1">
      <c r="A17" s="102"/>
      <c r="B17" s="103"/>
      <c r="C17" s="103"/>
      <c r="D17" s="104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37"/>
      <c r="AE17" s="137"/>
    </row>
    <row r="18" spans="1:31" ht="15" customHeight="1" thickBot="1">
      <c r="A18" s="102"/>
      <c r="B18" s="103"/>
      <c r="C18" s="103"/>
      <c r="D18" s="104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37"/>
      <c r="AE18" s="137"/>
    </row>
    <row r="19" spans="1:31" ht="15" customHeight="1" thickBot="1">
      <c r="A19" s="102"/>
      <c r="B19" s="103"/>
      <c r="C19" s="103"/>
      <c r="D19" s="104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37"/>
      <c r="AE19" s="137"/>
    </row>
    <row r="20" spans="1:31" ht="15" customHeight="1" thickBot="1">
      <c r="A20" s="102"/>
      <c r="B20" s="103"/>
      <c r="C20" s="103"/>
      <c r="D20" s="104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37"/>
      <c r="AE20" s="137"/>
    </row>
    <row r="21" spans="1:31" ht="15" customHeight="1" thickBot="1">
      <c r="A21" s="102"/>
      <c r="B21" s="103"/>
      <c r="C21" s="103"/>
      <c r="D21" s="104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37"/>
      <c r="AE21" s="137"/>
    </row>
    <row r="22" spans="1:31" ht="15" customHeight="1" thickBot="1">
      <c r="A22" s="102"/>
      <c r="B22" s="103"/>
      <c r="C22" s="103"/>
      <c r="D22" s="104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37"/>
      <c r="AE22" s="137"/>
    </row>
    <row r="23" spans="1:31" ht="15" customHeight="1" thickBot="1">
      <c r="A23" s="102"/>
      <c r="B23" s="103"/>
      <c r="C23" s="103"/>
      <c r="D23" s="104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37"/>
      <c r="AE23" s="137"/>
    </row>
    <row r="24" spans="1:31" ht="15" customHeight="1" thickBot="1">
      <c r="A24" s="102"/>
      <c r="B24" s="103"/>
      <c r="C24" s="103"/>
      <c r="D24" s="104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37"/>
      <c r="AE24" s="137"/>
    </row>
    <row r="25" spans="1:31" ht="15" customHeight="1" thickBot="1">
      <c r="A25" s="102"/>
      <c r="B25" s="103"/>
      <c r="C25" s="103"/>
      <c r="D25" s="104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37"/>
      <c r="AE25" s="137"/>
    </row>
    <row r="26" spans="1:31" ht="15" customHeight="1" thickBot="1">
      <c r="A26" s="102"/>
      <c r="B26" s="103"/>
      <c r="C26" s="103"/>
      <c r="D26" s="104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37"/>
      <c r="AE26" s="137"/>
    </row>
    <row r="27" spans="1:31" ht="15" customHeight="1" thickBot="1">
      <c r="A27" s="102"/>
      <c r="B27" s="103"/>
      <c r="C27" s="103"/>
      <c r="D27" s="104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37"/>
      <c r="AE27" s="137"/>
    </row>
    <row r="28" spans="1:31" ht="15" customHeight="1" thickBot="1">
      <c r="A28" s="102"/>
      <c r="B28" s="103"/>
      <c r="C28" s="103"/>
      <c r="D28" s="104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37"/>
      <c r="AE28" s="137"/>
    </row>
    <row r="29" spans="1:31" ht="15" customHeight="1" thickBot="1">
      <c r="A29" s="102"/>
      <c r="B29" s="103"/>
      <c r="C29" s="103"/>
      <c r="D29" s="104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37"/>
      <c r="AE29" s="137"/>
    </row>
    <row r="30" spans="1:31" ht="15" customHeight="1" thickBot="1">
      <c r="A30" s="102"/>
      <c r="B30" s="103"/>
      <c r="C30" s="103"/>
      <c r="D30" s="104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37"/>
      <c r="AE30" s="137"/>
    </row>
    <row r="31" spans="1:29" ht="1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</row>
  </sheetData>
  <mergeCells count="14">
    <mergeCell ref="Q7:AC7"/>
    <mergeCell ref="A7:L7"/>
    <mergeCell ref="AD29:AE30"/>
    <mergeCell ref="A8:AC8"/>
    <mergeCell ref="AD21:AE22"/>
    <mergeCell ref="AD23:AE24"/>
    <mergeCell ref="AD25:AE26"/>
    <mergeCell ref="AD27:AE28"/>
    <mergeCell ref="AD11:AE12"/>
    <mergeCell ref="AD13:AE14"/>
    <mergeCell ref="AD15:AE16"/>
    <mergeCell ref="AD17:AE18"/>
    <mergeCell ref="AD19:AE20"/>
    <mergeCell ref="AD9:AE10"/>
  </mergeCells>
  <printOptions horizontalCentered="1" verticalCentered="1"/>
  <pageMargins left="0.1968503937007874" right="0.1968503937007874" top="0.3937007874015748" bottom="0.3937007874015748" header="0.3937007874015748" footer="0.3937007874015748"/>
  <pageSetup fitToHeight="1" fitToWidth="1" horizontalDpi="600" verticalDpi="600" orientation="landscape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7259A09-0549-40A6-A8D7-03C825FFBB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dcterms:created xsi:type="dcterms:W3CDTF">2016-04-15T14:43:04Z</dcterms:created>
  <dcterms:modified xsi:type="dcterms:W3CDTF">2016-04-15T21:46:04Z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TC039345379991</vt:lpwstr>
  </property>
</Properties>
</file>