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Cover and Results" sheetId="1" r:id="rId1"/>
    <sheet name="Input" sheetId="2" r:id="rId2"/>
    <sheet name="Plan" sheetId="3" r:id="rId3"/>
    <sheet name="Calcs" sheetId="4" r:id="rId4"/>
  </sheets>
  <definedNames/>
  <calcPr fullCalcOnLoad="1"/>
</workbook>
</file>

<file path=xl/sharedStrings.xml><?xml version="1.0" encoding="utf-8"?>
<sst xmlns="http://schemas.openxmlformats.org/spreadsheetml/2006/main" count="141" uniqueCount="47">
  <si>
    <t>Current Age</t>
  </si>
  <si>
    <t>Current Service</t>
  </si>
  <si>
    <t>NRB Multiplier</t>
  </si>
  <si>
    <t>Age at Retirement</t>
  </si>
  <si>
    <t>Investment Rate p.a.</t>
  </si>
  <si>
    <t>Inflation p.a.</t>
  </si>
  <si>
    <t>Salary Increase p.a.</t>
  </si>
  <si>
    <t>Current Salary per mo.</t>
  </si>
  <si>
    <t>Years to Retirement</t>
  </si>
  <si>
    <t>Assumed Life Expectancy</t>
  </si>
  <si>
    <t>Years of Retirement</t>
  </si>
  <si>
    <t>Service at Retirement</t>
  </si>
  <si>
    <t>Benefit at Retirement</t>
  </si>
  <si>
    <t>Salary at Retirement</t>
  </si>
  <si>
    <t>Balance Current Savings</t>
  </si>
  <si>
    <t>% Savings</t>
  </si>
  <si>
    <t>Current Savings at Retirement</t>
  </si>
  <si>
    <t>Additional Savings at Retirement</t>
  </si>
  <si>
    <t>Total Savings at Retirement</t>
  </si>
  <si>
    <t>Converter - each 1%</t>
  </si>
  <si>
    <t>Funds at Retirement</t>
  </si>
  <si>
    <t>Age</t>
  </si>
  <si>
    <t>Yrs to go</t>
  </si>
  <si>
    <t>Annual Requirement at Retirement</t>
  </si>
  <si>
    <t>Target Replacement Ratio</t>
  </si>
  <si>
    <t>Months per Year for Retirement</t>
  </si>
  <si>
    <t>TOTAL FUNDS AT RETIREMENT</t>
  </si>
  <si>
    <t>Balance as at Expectancy</t>
  </si>
  <si>
    <t>Funding Deficit</t>
  </si>
  <si>
    <t>Savings to Retirement</t>
  </si>
  <si>
    <t>Required Additional Savings</t>
  </si>
  <si>
    <t>Retirement Planning</t>
  </si>
  <si>
    <t>Magic Number</t>
  </si>
  <si>
    <t>Retirement Benefit</t>
  </si>
  <si>
    <t>Deficit as at Retirement</t>
  </si>
  <si>
    <t>Planned Savings at Retirement</t>
  </si>
  <si>
    <t>Copyright</t>
  </si>
  <si>
    <t>Solutions Incorporated</t>
  </si>
  <si>
    <t>All Rights Reserved.</t>
  </si>
  <si>
    <t>An Abelica Global Firm</t>
  </si>
  <si>
    <t>Income in Months per Year for Retirement</t>
  </si>
  <si>
    <t>program created by: maya baltazar herrera, fasp</t>
  </si>
  <si>
    <t>The Magic Number is the Amount of Liquid Savings you should have at your target retirement date.</t>
  </si>
  <si>
    <t>The Target Replacement Ratio expresses your required retirement income as a percentage of the income</t>
  </si>
  <si>
    <t>you are expected to have immediately prior to retirement.</t>
  </si>
  <si>
    <t>If you have any questions about this worksheet, please go to our website: www.solutions-phils.com</t>
  </si>
  <si>
    <t>Go to "Input" sheet to put in your inputs.  Go back to this sheet for summary results.  Go to Plan or Calcs to see detail calculations.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</si>
</sst>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%"/>
  </numFmts>
  <fonts count="7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9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0" fontId="1" fillId="0" borderId="0" xfId="19" applyNumberFormat="1" applyFont="1" applyAlignment="1">
      <alignment/>
    </xf>
    <xf numFmtId="1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43" fontId="1" fillId="0" borderId="0" xfId="15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9" fontId="1" fillId="0" borderId="0" xfId="19" applyFont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165" fontId="1" fillId="0" borderId="0" xfId="15" applyNumberFormat="1" applyFont="1" applyAlignment="1" applyProtection="1">
      <alignment/>
      <protection hidden="1"/>
    </xf>
    <xf numFmtId="165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9" fontId="1" fillId="0" borderId="0" xfId="0" applyNumberFormat="1" applyFont="1" applyAlignment="1" applyProtection="1">
      <alignment/>
      <protection hidden="1"/>
    </xf>
    <xf numFmtId="10" fontId="2" fillId="0" borderId="1" xfId="0" applyNumberFormat="1" applyFont="1" applyBorder="1" applyAlignment="1" applyProtection="1">
      <alignment horizontal="center"/>
      <protection hidden="1"/>
    </xf>
    <xf numFmtId="10" fontId="1" fillId="0" borderId="0" xfId="19" applyNumberFormat="1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43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10"/>
  <sheetViews>
    <sheetView workbookViewId="0" topLeftCell="A1">
      <selection activeCell="C6" sqref="C6"/>
    </sheetView>
  </sheetViews>
  <sheetFormatPr defaultColWidth="9.140625" defaultRowHeight="12.75"/>
  <cols>
    <col min="1" max="1" width="2.28125" style="27" customWidth="1"/>
    <col min="2" max="2" width="6.7109375" style="27" customWidth="1"/>
    <col min="3" max="3" width="35.140625" style="27" customWidth="1"/>
    <col min="4" max="4" width="15.421875" style="27" customWidth="1"/>
    <col min="5" max="5" width="6.28125" style="27" customWidth="1"/>
    <col min="6" max="7" width="9.140625" style="27" customWidth="1"/>
    <col min="8" max="8" width="15.57421875" style="27" customWidth="1"/>
    <col min="9" max="9" width="15.140625" style="27" customWidth="1"/>
    <col min="10" max="10" width="18.140625" style="27" customWidth="1"/>
    <col min="11" max="11" width="16.28125" style="27" customWidth="1"/>
    <col min="12" max="12" width="9.140625" style="27" customWidth="1"/>
    <col min="13" max="13" width="9.140625" style="28" customWidth="1"/>
    <col min="14" max="14" width="15.28125" style="27" customWidth="1"/>
    <col min="15" max="15" width="13.8515625" style="27" customWidth="1"/>
    <col min="16" max="16" width="17.57421875" style="27" customWidth="1"/>
    <col min="17" max="17" width="14.8515625" style="27" customWidth="1"/>
    <col min="18" max="18" width="9.140625" style="27" customWidth="1"/>
    <col min="19" max="19" width="9.7109375" style="28" customWidth="1"/>
    <col min="20" max="21" width="12.8515625" style="27" bestFit="1" customWidth="1"/>
    <col min="22" max="22" width="14.57421875" style="27" customWidth="1"/>
    <col min="23" max="23" width="12.8515625" style="27" bestFit="1" customWidth="1"/>
    <col min="24" max="24" width="11.140625" style="27" customWidth="1"/>
    <col min="25" max="25" width="14.8515625" style="27" customWidth="1"/>
    <col min="26" max="16384" width="9.140625" style="27" customWidth="1"/>
  </cols>
  <sheetData>
    <row r="1" ht="15.75" thickBot="1"/>
    <row r="2" spans="3:10" ht="15.75">
      <c r="C2" s="29" t="s">
        <v>31</v>
      </c>
      <c r="H2" s="30"/>
      <c r="I2" s="31"/>
      <c r="J2" s="32"/>
    </row>
    <row r="3" spans="3:10" ht="15.75">
      <c r="C3" s="29"/>
      <c r="H3" s="33"/>
      <c r="I3" s="34" t="s">
        <v>36</v>
      </c>
      <c r="J3" s="35"/>
    </row>
    <row r="4" spans="8:10" ht="18">
      <c r="H4" s="33"/>
      <c r="I4" s="36" t="s">
        <v>37</v>
      </c>
      <c r="J4" s="35"/>
    </row>
    <row r="5" spans="2:10" ht="15.75">
      <c r="B5" s="27" t="s">
        <v>0</v>
      </c>
      <c r="D5" s="27">
        <f>Input!D5</f>
        <v>35</v>
      </c>
      <c r="H5" s="33"/>
      <c r="I5" s="37" t="s">
        <v>39</v>
      </c>
      <c r="J5" s="35"/>
    </row>
    <row r="6" spans="2:10" ht="15">
      <c r="B6" s="27" t="s">
        <v>1</v>
      </c>
      <c r="D6" s="27">
        <f>Input!D6</f>
        <v>10</v>
      </c>
      <c r="H6" s="33"/>
      <c r="I6" s="34" t="s">
        <v>38</v>
      </c>
      <c r="J6" s="35"/>
    </row>
    <row r="7" spans="2:10" ht="15">
      <c r="B7" s="27" t="s">
        <v>3</v>
      </c>
      <c r="D7" s="27">
        <f>Input!D7</f>
        <v>55</v>
      </c>
      <c r="H7" s="33"/>
      <c r="I7" s="38"/>
      <c r="J7" s="35"/>
    </row>
    <row r="8" spans="2:10" ht="15">
      <c r="B8" s="27" t="s">
        <v>2</v>
      </c>
      <c r="D8" s="39">
        <f>Input!D8</f>
        <v>1</v>
      </c>
      <c r="E8" s="39"/>
      <c r="H8" s="33"/>
      <c r="I8" s="40" t="s">
        <v>41</v>
      </c>
      <c r="J8" s="35"/>
    </row>
    <row r="9" spans="2:10" ht="15.75" thickBot="1">
      <c r="B9" s="27" t="s">
        <v>24</v>
      </c>
      <c r="D9" s="41">
        <f>Input!D9</f>
        <v>0.7</v>
      </c>
      <c r="E9" s="49"/>
      <c r="H9" s="42"/>
      <c r="I9" s="43"/>
      <c r="J9" s="44"/>
    </row>
    <row r="10" spans="2:4" ht="15">
      <c r="B10" s="27" t="s">
        <v>40</v>
      </c>
      <c r="D10" s="27">
        <f>Input!D10</f>
        <v>13</v>
      </c>
    </row>
    <row r="11" spans="4:5" ht="5.25" customHeight="1">
      <c r="D11" s="39"/>
      <c r="E11" s="39"/>
    </row>
    <row r="12" spans="2:9" ht="15">
      <c r="B12" s="27" t="s">
        <v>7</v>
      </c>
      <c r="D12" s="45">
        <f>Input!D12</f>
        <v>10000</v>
      </c>
      <c r="E12" s="45"/>
      <c r="H12" s="27" t="s">
        <v>32</v>
      </c>
      <c r="I12" s="46">
        <f>Plan!H12</f>
        <v>4159463.7707187086</v>
      </c>
    </row>
    <row r="13" ht="4.5" customHeight="1"/>
    <row r="14" spans="2:9" ht="15">
      <c r="B14" s="27" t="s">
        <v>5</v>
      </c>
      <c r="D14" s="41">
        <f>Input!D14</f>
        <v>0.04</v>
      </c>
      <c r="E14" s="49"/>
      <c r="H14" s="47" t="s">
        <v>33</v>
      </c>
      <c r="I14" s="46">
        <f>Plan!H14</f>
        <v>795000</v>
      </c>
    </row>
    <row r="15" spans="2:9" ht="15">
      <c r="B15" s="27" t="s">
        <v>4</v>
      </c>
      <c r="D15" s="41">
        <f>Input!D15</f>
        <v>0.07</v>
      </c>
      <c r="E15" s="49"/>
      <c r="H15" s="47" t="s">
        <v>35</v>
      </c>
      <c r="I15" s="46">
        <f>Plan!H15</f>
        <v>2690218.4075523224</v>
      </c>
    </row>
    <row r="16" spans="2:21" ht="15">
      <c r="B16" s="27" t="s">
        <v>6</v>
      </c>
      <c r="D16" s="41">
        <f>Input!D16</f>
        <v>0.05</v>
      </c>
      <c r="E16" s="49"/>
      <c r="H16" s="47" t="s">
        <v>34</v>
      </c>
      <c r="I16" s="46">
        <f>Plan!H16</f>
        <v>674245.3631663863</v>
      </c>
      <c r="U16" s="48"/>
    </row>
    <row r="17" spans="4:5" ht="3.75" customHeight="1">
      <c r="D17" s="49"/>
      <c r="E17" s="49"/>
    </row>
    <row r="18" spans="2:5" ht="15">
      <c r="B18" s="27" t="s">
        <v>9</v>
      </c>
      <c r="D18" s="45">
        <v>78</v>
      </c>
      <c r="E18" s="45"/>
    </row>
    <row r="19" spans="4:5" ht="5.25" customHeight="1" thickBot="1">
      <c r="D19" s="45"/>
      <c r="E19" s="45"/>
    </row>
    <row r="20" spans="2:9" ht="16.5" thickBot="1">
      <c r="B20" s="27" t="s">
        <v>14</v>
      </c>
      <c r="D20" s="45">
        <f>Input!D20</f>
        <v>500000</v>
      </c>
      <c r="E20" s="45"/>
      <c r="H20" s="50">
        <f>Plan!G20</f>
        <v>0.08925954833004512</v>
      </c>
      <c r="I20" s="27" t="s">
        <v>30</v>
      </c>
    </row>
    <row r="21" spans="2:5" ht="15">
      <c r="B21" s="27" t="s">
        <v>15</v>
      </c>
      <c r="D21" s="51">
        <f>Input!D21</f>
        <v>0.1</v>
      </c>
      <c r="E21" s="51"/>
    </row>
    <row r="23" spans="2:26" ht="6.75" customHeight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2"/>
      <c r="O23" s="52"/>
      <c r="P23" s="52"/>
      <c r="Q23" s="52"/>
      <c r="R23" s="52"/>
      <c r="S23" s="53"/>
      <c r="T23" s="52"/>
      <c r="U23" s="53"/>
      <c r="V23" s="53"/>
      <c r="W23" s="53"/>
      <c r="X23" s="53"/>
      <c r="Y23" s="52"/>
      <c r="Z23" s="52"/>
    </row>
    <row r="24" spans="7:24" ht="15">
      <c r="G24" s="28"/>
      <c r="I24" s="55"/>
      <c r="J24" s="55"/>
      <c r="K24" s="55"/>
      <c r="O24" s="55"/>
      <c r="P24" s="55"/>
      <c r="Q24" s="55"/>
      <c r="R24" s="28"/>
      <c r="U24" s="55"/>
      <c r="V24" s="55"/>
      <c r="W24" s="55"/>
      <c r="X24" s="28"/>
    </row>
    <row r="25" spans="3:24" ht="15">
      <c r="C25" s="27" t="s">
        <v>46</v>
      </c>
      <c r="G25" s="28"/>
      <c r="I25" s="28"/>
      <c r="J25" s="28"/>
      <c r="K25" s="28"/>
      <c r="O25" s="28"/>
      <c r="P25" s="28"/>
      <c r="Q25" s="28"/>
      <c r="R25" s="28"/>
      <c r="U25" s="28"/>
      <c r="V25" s="28"/>
      <c r="W25" s="28"/>
      <c r="X25" s="28"/>
    </row>
    <row r="26" spans="7:24" ht="15">
      <c r="G26" s="28"/>
      <c r="I26" s="28"/>
      <c r="J26" s="28"/>
      <c r="K26" s="28"/>
      <c r="O26" s="28"/>
      <c r="P26" s="28"/>
      <c r="Q26" s="28"/>
      <c r="R26" s="28"/>
      <c r="U26" s="28"/>
      <c r="V26" s="28"/>
      <c r="W26" s="28"/>
      <c r="X26" s="28"/>
    </row>
    <row r="27" spans="3:25" ht="15">
      <c r="C27" s="27" t="s">
        <v>42</v>
      </c>
      <c r="G27" s="28"/>
      <c r="H27" s="46"/>
      <c r="I27" s="46"/>
      <c r="J27" s="46"/>
      <c r="K27" s="46"/>
      <c r="N27" s="46"/>
      <c r="O27" s="46"/>
      <c r="P27" s="46"/>
      <c r="Q27" s="46"/>
      <c r="T27" s="45"/>
      <c r="U27" s="45"/>
      <c r="V27" s="45"/>
      <c r="W27" s="45"/>
      <c r="X27" s="45"/>
      <c r="Y27" s="45"/>
    </row>
    <row r="28" spans="3:25" ht="15">
      <c r="C28" s="27" t="s">
        <v>43</v>
      </c>
      <c r="G28" s="28"/>
      <c r="H28" s="46"/>
      <c r="I28" s="46"/>
      <c r="J28" s="46"/>
      <c r="K28" s="46"/>
      <c r="N28" s="46"/>
      <c r="O28" s="46"/>
      <c r="P28" s="46"/>
      <c r="Q28" s="46"/>
      <c r="T28" s="45"/>
      <c r="U28" s="45"/>
      <c r="V28" s="45"/>
      <c r="W28" s="45"/>
      <c r="X28" s="45"/>
      <c r="Y28" s="45"/>
    </row>
    <row r="29" spans="4:25" ht="15">
      <c r="D29" s="27" t="s">
        <v>44</v>
      </c>
      <c r="G29" s="28"/>
      <c r="H29" s="46"/>
      <c r="I29" s="46"/>
      <c r="J29" s="46"/>
      <c r="K29" s="46"/>
      <c r="N29" s="46"/>
      <c r="O29" s="46"/>
      <c r="P29" s="46"/>
      <c r="Q29" s="46"/>
      <c r="T29" s="45"/>
      <c r="U29" s="45"/>
      <c r="V29" s="45"/>
      <c r="W29" s="45"/>
      <c r="X29" s="45"/>
      <c r="Y29" s="45"/>
    </row>
    <row r="30" spans="4:25" ht="15">
      <c r="D30" s="45"/>
      <c r="E30" s="45"/>
      <c r="G30" s="28"/>
      <c r="H30" s="46"/>
      <c r="I30" s="46"/>
      <c r="J30" s="46"/>
      <c r="K30" s="46"/>
      <c r="N30" s="46"/>
      <c r="O30" s="46"/>
      <c r="P30" s="46"/>
      <c r="Q30" s="46"/>
      <c r="T30" s="45"/>
      <c r="U30" s="45"/>
      <c r="V30" s="45"/>
      <c r="W30" s="45"/>
      <c r="X30" s="45"/>
      <c r="Y30" s="45"/>
    </row>
    <row r="31" spans="3:25" ht="15">
      <c r="C31" s="27" t="s">
        <v>45</v>
      </c>
      <c r="D31" s="45"/>
      <c r="E31" s="45"/>
      <c r="G31" s="28"/>
      <c r="H31" s="46"/>
      <c r="I31" s="46"/>
      <c r="J31" s="46"/>
      <c r="K31" s="46"/>
      <c r="N31" s="46"/>
      <c r="O31" s="46"/>
      <c r="P31" s="46"/>
      <c r="Q31" s="46"/>
      <c r="T31" s="45"/>
      <c r="U31" s="45"/>
      <c r="V31" s="45"/>
      <c r="W31" s="45"/>
      <c r="X31" s="45"/>
      <c r="Y31" s="45"/>
    </row>
    <row r="32" spans="7:25" ht="15">
      <c r="G32" s="28"/>
      <c r="H32" s="46"/>
      <c r="I32" s="46"/>
      <c r="J32" s="46"/>
      <c r="K32" s="46"/>
      <c r="N32" s="46"/>
      <c r="O32" s="46"/>
      <c r="P32" s="46"/>
      <c r="Q32" s="46"/>
      <c r="T32" s="45"/>
      <c r="U32" s="45"/>
      <c r="V32" s="45"/>
      <c r="W32" s="45"/>
      <c r="X32" s="45"/>
      <c r="Y32" s="45"/>
    </row>
    <row r="33" spans="4:25" ht="15">
      <c r="D33" s="45"/>
      <c r="E33" s="45"/>
      <c r="G33" s="28"/>
      <c r="H33" s="46"/>
      <c r="I33" s="46"/>
      <c r="J33" s="46"/>
      <c r="K33" s="46"/>
      <c r="N33" s="46"/>
      <c r="O33" s="46"/>
      <c r="P33" s="46"/>
      <c r="Q33" s="46"/>
      <c r="T33" s="45"/>
      <c r="U33" s="45"/>
      <c r="V33" s="45"/>
      <c r="W33" s="45"/>
      <c r="X33" s="45"/>
      <c r="Y33" s="45"/>
    </row>
    <row r="34" spans="4:25" ht="15">
      <c r="D34" s="45"/>
      <c r="E34" s="45"/>
      <c r="G34" s="28"/>
      <c r="H34" s="46"/>
      <c r="I34" s="46"/>
      <c r="J34" s="46"/>
      <c r="K34" s="46"/>
      <c r="N34" s="46"/>
      <c r="O34" s="46"/>
      <c r="P34" s="46"/>
      <c r="Q34" s="46"/>
      <c r="T34" s="45"/>
      <c r="U34" s="45"/>
      <c r="V34" s="45"/>
      <c r="W34" s="45"/>
      <c r="X34" s="45"/>
      <c r="Y34" s="45"/>
    </row>
    <row r="35" spans="4:25" ht="15">
      <c r="D35" s="45"/>
      <c r="E35" s="45"/>
      <c r="G35" s="28"/>
      <c r="H35" s="46"/>
      <c r="I35" s="46"/>
      <c r="J35" s="46"/>
      <c r="K35" s="46"/>
      <c r="N35" s="46"/>
      <c r="O35" s="46"/>
      <c r="P35" s="46"/>
      <c r="Q35" s="46"/>
      <c r="T35" s="45"/>
      <c r="U35" s="45"/>
      <c r="V35" s="45"/>
      <c r="W35" s="45"/>
      <c r="X35" s="45"/>
      <c r="Y35" s="45"/>
    </row>
    <row r="36" spans="7:25" ht="15">
      <c r="G36" s="28"/>
      <c r="H36" s="46"/>
      <c r="I36" s="46"/>
      <c r="J36" s="46"/>
      <c r="K36" s="46"/>
      <c r="N36" s="46"/>
      <c r="O36" s="46"/>
      <c r="P36" s="46"/>
      <c r="Q36" s="46"/>
      <c r="T36" s="45"/>
      <c r="U36" s="45"/>
      <c r="V36" s="45"/>
      <c r="W36" s="45"/>
      <c r="X36" s="45"/>
      <c r="Y36" s="45"/>
    </row>
    <row r="37" spans="4:25" ht="15">
      <c r="D37" s="45"/>
      <c r="E37" s="45"/>
      <c r="G37" s="28"/>
      <c r="H37" s="46"/>
      <c r="I37" s="46"/>
      <c r="J37" s="46"/>
      <c r="K37" s="46"/>
      <c r="N37" s="46"/>
      <c r="O37" s="46"/>
      <c r="P37" s="46"/>
      <c r="Q37" s="46"/>
      <c r="T37" s="45"/>
      <c r="U37" s="45"/>
      <c r="V37" s="45"/>
      <c r="W37" s="45"/>
      <c r="X37" s="45"/>
      <c r="Y37" s="45"/>
    </row>
    <row r="38" spans="7:25" ht="15">
      <c r="G38" s="28"/>
      <c r="H38" s="46"/>
      <c r="I38" s="46"/>
      <c r="J38" s="46"/>
      <c r="K38" s="46"/>
      <c r="N38" s="46"/>
      <c r="O38" s="46"/>
      <c r="P38" s="46"/>
      <c r="Q38" s="46"/>
      <c r="T38" s="45"/>
      <c r="U38" s="45"/>
      <c r="V38" s="45"/>
      <c r="W38" s="45"/>
      <c r="X38" s="45"/>
      <c r="Y38" s="45"/>
    </row>
    <row r="39" spans="4:25" ht="15">
      <c r="D39" s="45"/>
      <c r="E39" s="45"/>
      <c r="G39" s="28"/>
      <c r="H39" s="46"/>
      <c r="I39" s="46"/>
      <c r="J39" s="46"/>
      <c r="K39" s="46"/>
      <c r="N39" s="46"/>
      <c r="O39" s="46"/>
      <c r="P39" s="46"/>
      <c r="Q39" s="46"/>
      <c r="T39" s="45"/>
      <c r="U39" s="45"/>
      <c r="V39" s="45"/>
      <c r="W39" s="45"/>
      <c r="X39" s="45"/>
      <c r="Y39" s="45"/>
    </row>
    <row r="40" spans="7:25" ht="15">
      <c r="G40" s="28"/>
      <c r="H40" s="46"/>
      <c r="I40" s="46"/>
      <c r="J40" s="46"/>
      <c r="K40" s="46"/>
      <c r="N40" s="46"/>
      <c r="O40" s="46"/>
      <c r="P40" s="46"/>
      <c r="Q40" s="46"/>
      <c r="T40" s="45"/>
      <c r="U40" s="45"/>
      <c r="V40" s="45"/>
      <c r="W40" s="45"/>
      <c r="X40" s="45"/>
      <c r="Y40" s="45"/>
    </row>
    <row r="41" spans="4:25" ht="15">
      <c r="D41" s="45"/>
      <c r="E41" s="45"/>
      <c r="G41" s="28"/>
      <c r="H41" s="46"/>
      <c r="I41" s="46"/>
      <c r="J41" s="46"/>
      <c r="K41" s="46"/>
      <c r="N41" s="46"/>
      <c r="O41" s="46"/>
      <c r="P41" s="46"/>
      <c r="Q41" s="46"/>
      <c r="T41" s="45"/>
      <c r="U41" s="45"/>
      <c r="V41" s="45"/>
      <c r="W41" s="45"/>
      <c r="X41" s="45"/>
      <c r="Y41" s="45"/>
    </row>
    <row r="42" spans="4:25" ht="15">
      <c r="D42" s="45"/>
      <c r="E42" s="45"/>
      <c r="G42" s="28"/>
      <c r="H42" s="46"/>
      <c r="I42" s="46"/>
      <c r="J42" s="46"/>
      <c r="K42" s="46"/>
      <c r="N42" s="46"/>
      <c r="O42" s="46"/>
      <c r="P42" s="46"/>
      <c r="Q42" s="46"/>
      <c r="T42" s="45"/>
      <c r="U42" s="45"/>
      <c r="V42" s="45"/>
      <c r="W42" s="45"/>
      <c r="X42" s="45"/>
      <c r="Y42" s="45"/>
    </row>
    <row r="43" spans="7:25" ht="15">
      <c r="G43" s="28"/>
      <c r="H43" s="46"/>
      <c r="I43" s="46"/>
      <c r="J43" s="46"/>
      <c r="K43" s="46"/>
      <c r="N43" s="46"/>
      <c r="O43" s="46"/>
      <c r="P43" s="46"/>
      <c r="Q43" s="46"/>
      <c r="T43" s="45"/>
      <c r="U43" s="45"/>
      <c r="V43" s="45"/>
      <c r="W43" s="45"/>
      <c r="X43" s="45"/>
      <c r="Y43" s="45"/>
    </row>
    <row r="44" spans="4:25" ht="15">
      <c r="D44" s="45"/>
      <c r="E44" s="45"/>
      <c r="G44" s="28"/>
      <c r="H44" s="46"/>
      <c r="I44" s="46"/>
      <c r="J44" s="46"/>
      <c r="K44" s="46"/>
      <c r="N44" s="46"/>
      <c r="O44" s="46"/>
      <c r="P44" s="46"/>
      <c r="Q44" s="46"/>
      <c r="T44" s="45"/>
      <c r="U44" s="45"/>
      <c r="V44" s="45"/>
      <c r="W44" s="45"/>
      <c r="X44" s="45"/>
      <c r="Y44" s="45"/>
    </row>
    <row r="45" spans="7:25" ht="15">
      <c r="G45" s="28"/>
      <c r="H45" s="46"/>
      <c r="I45" s="46"/>
      <c r="J45" s="46"/>
      <c r="K45" s="46"/>
      <c r="N45" s="46"/>
      <c r="O45" s="46"/>
      <c r="P45" s="46"/>
      <c r="Q45" s="46"/>
      <c r="T45" s="45"/>
      <c r="U45" s="45"/>
      <c r="V45" s="45"/>
      <c r="W45" s="45"/>
      <c r="X45" s="45"/>
      <c r="Y45" s="45"/>
    </row>
    <row r="46" spans="4:25" ht="15">
      <c r="D46" s="51"/>
      <c r="E46" s="51"/>
      <c r="G46" s="28"/>
      <c r="H46" s="46"/>
      <c r="I46" s="46"/>
      <c r="J46" s="46"/>
      <c r="K46" s="46"/>
      <c r="N46" s="46"/>
      <c r="O46" s="46"/>
      <c r="P46" s="46"/>
      <c r="Q46" s="46"/>
      <c r="T46" s="45"/>
      <c r="U46" s="45"/>
      <c r="V46" s="45"/>
      <c r="W46" s="45"/>
      <c r="X46" s="45"/>
      <c r="Y46" s="45"/>
    </row>
    <row r="47" spans="7:25" ht="15">
      <c r="G47" s="28"/>
      <c r="H47" s="46"/>
      <c r="I47" s="46"/>
      <c r="J47" s="46"/>
      <c r="K47" s="46"/>
      <c r="N47" s="46"/>
      <c r="O47" s="46"/>
      <c r="P47" s="46"/>
      <c r="Q47" s="46"/>
      <c r="T47" s="45"/>
      <c r="U47" s="45"/>
      <c r="V47" s="45"/>
      <c r="W47" s="45"/>
      <c r="X47" s="45"/>
      <c r="Y47" s="45"/>
    </row>
    <row r="48" spans="4:25" ht="15">
      <c r="D48" s="45"/>
      <c r="E48" s="45"/>
      <c r="G48" s="28"/>
      <c r="H48" s="46"/>
      <c r="I48" s="46"/>
      <c r="J48" s="46"/>
      <c r="K48" s="46"/>
      <c r="N48" s="46"/>
      <c r="O48" s="46"/>
      <c r="P48" s="46"/>
      <c r="Q48" s="46"/>
      <c r="T48" s="45"/>
      <c r="U48" s="45"/>
      <c r="V48" s="45"/>
      <c r="W48" s="45"/>
      <c r="X48" s="45"/>
      <c r="Y48" s="45"/>
    </row>
    <row r="49" spans="7:25" ht="15">
      <c r="G49" s="28"/>
      <c r="H49" s="46"/>
      <c r="I49" s="46"/>
      <c r="J49" s="46"/>
      <c r="K49" s="46"/>
      <c r="N49" s="46"/>
      <c r="O49" s="46"/>
      <c r="P49" s="46"/>
      <c r="Q49" s="46"/>
      <c r="T49" s="45"/>
      <c r="U49" s="45"/>
      <c r="V49" s="45"/>
      <c r="W49" s="45"/>
      <c r="X49" s="45"/>
      <c r="Y49" s="45"/>
    </row>
    <row r="50" spans="7:25" ht="15">
      <c r="G50" s="28"/>
      <c r="H50" s="46"/>
      <c r="I50" s="46"/>
      <c r="J50" s="46"/>
      <c r="K50" s="46"/>
      <c r="N50" s="46"/>
      <c r="O50" s="46"/>
      <c r="P50" s="46"/>
      <c r="Q50" s="46"/>
      <c r="T50" s="45"/>
      <c r="U50" s="45"/>
      <c r="V50" s="45"/>
      <c r="W50" s="45"/>
      <c r="X50" s="45"/>
      <c r="Y50" s="45"/>
    </row>
    <row r="51" spans="7:25" ht="15">
      <c r="G51" s="28"/>
      <c r="H51" s="46"/>
      <c r="I51" s="46"/>
      <c r="J51" s="46"/>
      <c r="K51" s="46"/>
      <c r="N51" s="46"/>
      <c r="O51" s="46"/>
      <c r="P51" s="46"/>
      <c r="Q51" s="46"/>
      <c r="T51" s="45"/>
      <c r="U51" s="45"/>
      <c r="V51" s="45"/>
      <c r="W51" s="45"/>
      <c r="X51" s="45"/>
      <c r="Y51" s="45"/>
    </row>
    <row r="52" spans="7:25" ht="15">
      <c r="G52" s="28"/>
      <c r="H52" s="46"/>
      <c r="I52" s="46"/>
      <c r="J52" s="46"/>
      <c r="K52" s="46"/>
      <c r="N52" s="46"/>
      <c r="O52" s="46"/>
      <c r="P52" s="46"/>
      <c r="Q52" s="46"/>
      <c r="T52" s="45"/>
      <c r="U52" s="45"/>
      <c r="V52" s="45"/>
      <c r="W52" s="45"/>
      <c r="X52" s="45"/>
      <c r="Y52" s="45"/>
    </row>
    <row r="53" spans="7:25" ht="15">
      <c r="G53" s="28"/>
      <c r="H53" s="46"/>
      <c r="I53" s="46"/>
      <c r="J53" s="46"/>
      <c r="K53" s="46"/>
      <c r="N53" s="46"/>
      <c r="O53" s="46"/>
      <c r="P53" s="46"/>
      <c r="Q53" s="46"/>
      <c r="T53" s="45"/>
      <c r="U53" s="45"/>
      <c r="V53" s="45"/>
      <c r="W53" s="45"/>
      <c r="X53" s="45"/>
      <c r="Y53" s="45"/>
    </row>
    <row r="54" spans="7:25" ht="15">
      <c r="G54" s="28"/>
      <c r="H54" s="46"/>
      <c r="I54" s="46"/>
      <c r="J54" s="46"/>
      <c r="K54" s="46"/>
      <c r="N54" s="46"/>
      <c r="O54" s="46"/>
      <c r="P54" s="46"/>
      <c r="Q54" s="46"/>
      <c r="T54" s="45"/>
      <c r="U54" s="45"/>
      <c r="V54" s="45"/>
      <c r="W54" s="45"/>
      <c r="X54" s="45"/>
      <c r="Y54" s="45"/>
    </row>
    <row r="55" spans="7:25" ht="15">
      <c r="G55" s="28"/>
      <c r="H55" s="46"/>
      <c r="I55" s="46"/>
      <c r="J55" s="46"/>
      <c r="K55" s="46"/>
      <c r="N55" s="46"/>
      <c r="O55" s="46"/>
      <c r="P55" s="46"/>
      <c r="Q55" s="46"/>
      <c r="T55" s="45"/>
      <c r="U55" s="45"/>
      <c r="V55" s="45"/>
      <c r="W55" s="45"/>
      <c r="X55" s="45"/>
      <c r="Y55" s="45"/>
    </row>
    <row r="56" spans="7:25" ht="15">
      <c r="G56" s="28"/>
      <c r="H56" s="46"/>
      <c r="I56" s="46"/>
      <c r="J56" s="46"/>
      <c r="K56" s="46"/>
      <c r="N56" s="46"/>
      <c r="O56" s="46"/>
      <c r="P56" s="46"/>
      <c r="Q56" s="46"/>
      <c r="T56" s="45"/>
      <c r="U56" s="45"/>
      <c r="V56" s="45"/>
      <c r="W56" s="45"/>
      <c r="X56" s="45"/>
      <c r="Y56" s="45"/>
    </row>
    <row r="57" spans="7:25" ht="15">
      <c r="G57" s="28"/>
      <c r="H57" s="46"/>
      <c r="I57" s="46"/>
      <c r="J57" s="46"/>
      <c r="K57" s="46"/>
      <c r="N57" s="46"/>
      <c r="O57" s="46"/>
      <c r="P57" s="46"/>
      <c r="Q57" s="46"/>
      <c r="T57" s="45"/>
      <c r="U57" s="45"/>
      <c r="V57" s="45"/>
      <c r="W57" s="45"/>
      <c r="X57" s="45"/>
      <c r="Y57" s="45"/>
    </row>
    <row r="58" spans="7:25" ht="15">
      <c r="G58" s="28"/>
      <c r="H58" s="46"/>
      <c r="I58" s="46"/>
      <c r="J58" s="46"/>
      <c r="K58" s="46"/>
      <c r="N58" s="46"/>
      <c r="O58" s="46"/>
      <c r="P58" s="46"/>
      <c r="Q58" s="46"/>
      <c r="T58" s="45"/>
      <c r="U58" s="45"/>
      <c r="V58" s="45"/>
      <c r="W58" s="45"/>
      <c r="X58" s="45"/>
      <c r="Y58" s="45"/>
    </row>
    <row r="59" spans="7:25" ht="15">
      <c r="G59" s="28"/>
      <c r="H59" s="46"/>
      <c r="I59" s="46"/>
      <c r="J59" s="46"/>
      <c r="K59" s="46"/>
      <c r="N59" s="46"/>
      <c r="O59" s="46"/>
      <c r="P59" s="46"/>
      <c r="Q59" s="46"/>
      <c r="T59" s="45"/>
      <c r="U59" s="45"/>
      <c r="V59" s="45"/>
      <c r="W59" s="45"/>
      <c r="X59" s="45"/>
      <c r="Y59" s="45"/>
    </row>
    <row r="60" spans="7:25" ht="15">
      <c r="G60" s="28"/>
      <c r="H60" s="46"/>
      <c r="I60" s="46"/>
      <c r="J60" s="46"/>
      <c r="K60" s="46"/>
      <c r="N60" s="46"/>
      <c r="O60" s="46"/>
      <c r="P60" s="46"/>
      <c r="Q60" s="46"/>
      <c r="T60" s="45"/>
      <c r="U60" s="45"/>
      <c r="V60" s="45"/>
      <c r="W60" s="45"/>
      <c r="X60" s="45"/>
      <c r="Y60" s="45"/>
    </row>
    <row r="61" spans="7:25" ht="15">
      <c r="G61" s="28"/>
      <c r="H61" s="46"/>
      <c r="I61" s="46"/>
      <c r="J61" s="46"/>
      <c r="K61" s="46"/>
      <c r="N61" s="46"/>
      <c r="O61" s="46"/>
      <c r="P61" s="46"/>
      <c r="Q61" s="46"/>
      <c r="T61" s="45"/>
      <c r="U61" s="45"/>
      <c r="V61" s="45"/>
      <c r="W61" s="45"/>
      <c r="X61" s="45"/>
      <c r="Y61" s="45"/>
    </row>
    <row r="62" spans="7:25" ht="15">
      <c r="G62" s="28"/>
      <c r="H62" s="46"/>
      <c r="I62" s="46"/>
      <c r="J62" s="46"/>
      <c r="K62" s="46"/>
      <c r="N62" s="46"/>
      <c r="O62" s="46"/>
      <c r="P62" s="46"/>
      <c r="Q62" s="46"/>
      <c r="T62" s="45"/>
      <c r="U62" s="45"/>
      <c r="V62" s="45"/>
      <c r="W62" s="45"/>
      <c r="X62" s="45"/>
      <c r="Y62" s="45"/>
    </row>
    <row r="63" spans="7:25" ht="15">
      <c r="G63" s="28"/>
      <c r="H63" s="46"/>
      <c r="I63" s="46"/>
      <c r="J63" s="46"/>
      <c r="K63" s="46"/>
      <c r="N63" s="46"/>
      <c r="O63" s="46"/>
      <c r="P63" s="46"/>
      <c r="Q63" s="46"/>
      <c r="T63" s="45"/>
      <c r="U63" s="45"/>
      <c r="V63" s="45"/>
      <c r="W63" s="45"/>
      <c r="X63" s="45"/>
      <c r="Y63" s="45"/>
    </row>
    <row r="64" spans="7:25" ht="15">
      <c r="G64" s="28"/>
      <c r="H64" s="46"/>
      <c r="I64" s="46"/>
      <c r="J64" s="46"/>
      <c r="K64" s="46"/>
      <c r="N64" s="46"/>
      <c r="O64" s="46"/>
      <c r="P64" s="46"/>
      <c r="Q64" s="46"/>
      <c r="T64" s="45"/>
      <c r="U64" s="45"/>
      <c r="V64" s="45"/>
      <c r="W64" s="45"/>
      <c r="X64" s="45"/>
      <c r="Y64" s="45"/>
    </row>
    <row r="65" spans="7:25" ht="15">
      <c r="G65" s="28"/>
      <c r="H65" s="46"/>
      <c r="I65" s="46"/>
      <c r="J65" s="46"/>
      <c r="K65" s="46"/>
      <c r="N65" s="46"/>
      <c r="O65" s="46"/>
      <c r="P65" s="46"/>
      <c r="Q65" s="46"/>
      <c r="T65" s="45"/>
      <c r="U65" s="45"/>
      <c r="V65" s="45"/>
      <c r="W65" s="45"/>
      <c r="X65" s="45"/>
      <c r="Y65" s="45"/>
    </row>
    <row r="66" spans="7:25" ht="15">
      <c r="G66" s="28"/>
      <c r="H66" s="46"/>
      <c r="I66" s="46"/>
      <c r="J66" s="46"/>
      <c r="K66" s="46"/>
      <c r="N66" s="46"/>
      <c r="O66" s="46"/>
      <c r="P66" s="46"/>
      <c r="Q66" s="46"/>
      <c r="T66" s="45"/>
      <c r="U66" s="45"/>
      <c r="V66" s="45"/>
      <c r="W66" s="45"/>
      <c r="X66" s="45"/>
      <c r="Y66" s="45"/>
    </row>
    <row r="67" spans="7:25" ht="15">
      <c r="G67" s="28"/>
      <c r="H67" s="46"/>
      <c r="I67" s="46"/>
      <c r="J67" s="46"/>
      <c r="K67" s="46"/>
      <c r="N67" s="46"/>
      <c r="O67" s="46"/>
      <c r="P67" s="46"/>
      <c r="Q67" s="46"/>
      <c r="T67" s="45"/>
      <c r="U67" s="45"/>
      <c r="V67" s="45"/>
      <c r="W67" s="45"/>
      <c r="X67" s="45"/>
      <c r="Y67" s="45"/>
    </row>
    <row r="68" spans="7:25" ht="15">
      <c r="G68" s="28"/>
      <c r="H68" s="46"/>
      <c r="I68" s="46"/>
      <c r="J68" s="46"/>
      <c r="K68" s="46"/>
      <c r="N68" s="46"/>
      <c r="O68" s="46"/>
      <c r="P68" s="46"/>
      <c r="Q68" s="46"/>
      <c r="T68" s="45"/>
      <c r="U68" s="45"/>
      <c r="V68" s="45"/>
      <c r="W68" s="45"/>
      <c r="X68" s="45"/>
      <c r="Y68" s="45"/>
    </row>
    <row r="69" spans="7:25" ht="15">
      <c r="G69" s="28"/>
      <c r="H69" s="46"/>
      <c r="I69" s="46"/>
      <c r="J69" s="46"/>
      <c r="K69" s="46"/>
      <c r="N69" s="46"/>
      <c r="O69" s="46"/>
      <c r="P69" s="46"/>
      <c r="Q69" s="46"/>
      <c r="T69" s="45"/>
      <c r="U69" s="45"/>
      <c r="V69" s="45"/>
      <c r="W69" s="45"/>
      <c r="X69" s="45"/>
      <c r="Y69" s="45"/>
    </row>
    <row r="70" spans="7:25" ht="15">
      <c r="G70" s="28"/>
      <c r="H70" s="46"/>
      <c r="I70" s="46"/>
      <c r="J70" s="46"/>
      <c r="K70" s="46"/>
      <c r="N70" s="46"/>
      <c r="O70" s="46"/>
      <c r="P70" s="46"/>
      <c r="Q70" s="46"/>
      <c r="T70" s="45"/>
      <c r="U70" s="45"/>
      <c r="V70" s="45"/>
      <c r="W70" s="45"/>
      <c r="X70" s="45"/>
      <c r="Y70" s="45"/>
    </row>
    <row r="71" spans="7:25" ht="15">
      <c r="G71" s="28"/>
      <c r="H71" s="46"/>
      <c r="I71" s="46"/>
      <c r="J71" s="46"/>
      <c r="K71" s="46"/>
      <c r="N71" s="46"/>
      <c r="O71" s="46"/>
      <c r="P71" s="46"/>
      <c r="Q71" s="46"/>
      <c r="T71" s="45"/>
      <c r="U71" s="45"/>
      <c r="V71" s="45"/>
      <c r="W71" s="45"/>
      <c r="X71" s="45"/>
      <c r="Y71" s="45"/>
    </row>
    <row r="72" spans="7:25" ht="15">
      <c r="G72" s="28"/>
      <c r="H72" s="46"/>
      <c r="I72" s="46"/>
      <c r="J72" s="46"/>
      <c r="K72" s="46"/>
      <c r="N72" s="46"/>
      <c r="O72" s="46"/>
      <c r="P72" s="46"/>
      <c r="Q72" s="46"/>
      <c r="T72" s="45"/>
      <c r="U72" s="45"/>
      <c r="V72" s="45"/>
      <c r="W72" s="45"/>
      <c r="X72" s="45"/>
      <c r="Y72" s="45"/>
    </row>
    <row r="73" spans="7:25" ht="15">
      <c r="G73" s="28"/>
      <c r="H73" s="46"/>
      <c r="I73" s="46"/>
      <c r="J73" s="46"/>
      <c r="K73" s="46"/>
      <c r="N73" s="46"/>
      <c r="O73" s="46"/>
      <c r="P73" s="46"/>
      <c r="Q73" s="46"/>
      <c r="T73" s="45"/>
      <c r="U73" s="45"/>
      <c r="V73" s="45"/>
      <c r="W73" s="45"/>
      <c r="X73" s="45"/>
      <c r="Y73" s="45"/>
    </row>
    <row r="74" spans="7:25" ht="15">
      <c r="G74" s="28"/>
      <c r="H74" s="46"/>
      <c r="I74" s="46"/>
      <c r="J74" s="46"/>
      <c r="K74" s="46"/>
      <c r="N74" s="46"/>
      <c r="O74" s="46"/>
      <c r="P74" s="46"/>
      <c r="Q74" s="46"/>
      <c r="T74" s="45"/>
      <c r="U74" s="45"/>
      <c r="V74" s="45"/>
      <c r="W74" s="45"/>
      <c r="X74" s="45"/>
      <c r="Y74" s="45"/>
    </row>
    <row r="75" spans="7:25" ht="15">
      <c r="G75" s="28"/>
      <c r="H75" s="46"/>
      <c r="I75" s="46"/>
      <c r="J75" s="46"/>
      <c r="K75" s="46"/>
      <c r="N75" s="46"/>
      <c r="O75" s="46"/>
      <c r="P75" s="46"/>
      <c r="Q75" s="46"/>
      <c r="T75" s="45"/>
      <c r="U75" s="45"/>
      <c r="V75" s="45"/>
      <c r="W75" s="45"/>
      <c r="X75" s="45"/>
      <c r="Y75" s="45"/>
    </row>
    <row r="76" spans="7:25" ht="15">
      <c r="G76" s="28"/>
      <c r="H76" s="46"/>
      <c r="I76" s="46"/>
      <c r="J76" s="46"/>
      <c r="K76" s="46"/>
      <c r="N76" s="46"/>
      <c r="O76" s="46"/>
      <c r="P76" s="46"/>
      <c r="Q76" s="46"/>
      <c r="R76" s="52"/>
      <c r="T76" s="45"/>
      <c r="U76" s="45"/>
      <c r="V76" s="45"/>
      <c r="W76" s="45"/>
      <c r="X76" s="45"/>
      <c r="Y76" s="45"/>
    </row>
    <row r="77" spans="20:25" ht="15">
      <c r="T77" s="45"/>
      <c r="U77" s="45"/>
      <c r="V77" s="45"/>
      <c r="W77" s="45"/>
      <c r="X77" s="45"/>
      <c r="Y77" s="45"/>
    </row>
    <row r="78" spans="20:25" ht="15">
      <c r="T78" s="45"/>
      <c r="U78" s="45"/>
      <c r="V78" s="45"/>
      <c r="W78" s="45"/>
      <c r="X78" s="45"/>
      <c r="Y78" s="45"/>
    </row>
    <row r="79" spans="20:25" ht="15">
      <c r="T79" s="45"/>
      <c r="U79" s="45"/>
      <c r="V79" s="45"/>
      <c r="W79" s="45"/>
      <c r="X79" s="45"/>
      <c r="Y79" s="45"/>
    </row>
    <row r="80" spans="20:25" ht="15">
      <c r="T80" s="45"/>
      <c r="U80" s="45"/>
      <c r="V80" s="45"/>
      <c r="W80" s="45"/>
      <c r="X80" s="45"/>
      <c r="Y80" s="45"/>
    </row>
    <row r="81" spans="20:25" ht="15">
      <c r="T81" s="45"/>
      <c r="U81" s="45"/>
      <c r="V81" s="45"/>
      <c r="W81" s="45"/>
      <c r="X81" s="45"/>
      <c r="Y81" s="45"/>
    </row>
    <row r="82" spans="20:25" ht="15">
      <c r="T82" s="45"/>
      <c r="U82" s="45"/>
      <c r="V82" s="45"/>
      <c r="W82" s="45"/>
      <c r="X82" s="45"/>
      <c r="Y82" s="45"/>
    </row>
    <row r="83" spans="20:25" ht="15">
      <c r="T83" s="45"/>
      <c r="U83" s="45"/>
      <c r="V83" s="45"/>
      <c r="W83" s="45"/>
      <c r="X83" s="45"/>
      <c r="Y83" s="45"/>
    </row>
    <row r="84" spans="20:25" ht="15">
      <c r="T84" s="45"/>
      <c r="U84" s="45"/>
      <c r="V84" s="45"/>
      <c r="W84" s="45"/>
      <c r="X84" s="45"/>
      <c r="Y84" s="45"/>
    </row>
    <row r="85" spans="20:25" ht="15">
      <c r="T85" s="45"/>
      <c r="U85" s="45"/>
      <c r="V85" s="45"/>
      <c r="W85" s="45"/>
      <c r="X85" s="45"/>
      <c r="Y85" s="45"/>
    </row>
    <row r="86" spans="20:25" ht="15">
      <c r="T86" s="45"/>
      <c r="U86" s="45"/>
      <c r="V86" s="45"/>
      <c r="W86" s="45"/>
      <c r="X86" s="45"/>
      <c r="Y86" s="45"/>
    </row>
    <row r="87" spans="20:25" ht="15">
      <c r="T87" s="45"/>
      <c r="U87" s="45"/>
      <c r="V87" s="45"/>
      <c r="W87" s="45"/>
      <c r="X87" s="45"/>
      <c r="Y87" s="45"/>
    </row>
    <row r="88" spans="20:25" ht="15">
      <c r="T88" s="45"/>
      <c r="U88" s="45"/>
      <c r="V88" s="45"/>
      <c r="W88" s="45"/>
      <c r="X88" s="45"/>
      <c r="Y88" s="45"/>
    </row>
    <row r="89" spans="20:25" ht="15">
      <c r="T89" s="45"/>
      <c r="U89" s="45"/>
      <c r="V89" s="45"/>
      <c r="W89" s="45"/>
      <c r="X89" s="45"/>
      <c r="Y89" s="45"/>
    </row>
    <row r="90" spans="20:25" ht="15">
      <c r="T90" s="45"/>
      <c r="U90" s="45"/>
      <c r="V90" s="45"/>
      <c r="W90" s="45"/>
      <c r="X90" s="45"/>
      <c r="Y90" s="45"/>
    </row>
    <row r="91" spans="20:25" ht="15">
      <c r="T91" s="45"/>
      <c r="U91" s="45"/>
      <c r="V91" s="45"/>
      <c r="W91" s="45"/>
      <c r="X91" s="45"/>
      <c r="Y91" s="45"/>
    </row>
    <row r="92" spans="20:25" ht="15">
      <c r="T92" s="45"/>
      <c r="U92" s="45"/>
      <c r="V92" s="45"/>
      <c r="W92" s="45"/>
      <c r="X92" s="45"/>
      <c r="Y92" s="45"/>
    </row>
    <row r="93" spans="20:25" ht="15">
      <c r="T93" s="45"/>
      <c r="U93" s="45"/>
      <c r="V93" s="45"/>
      <c r="W93" s="45"/>
      <c r="X93" s="45"/>
      <c r="Y93" s="45"/>
    </row>
    <row r="94" spans="20:25" ht="15">
      <c r="T94" s="45"/>
      <c r="U94" s="45"/>
      <c r="V94" s="45"/>
      <c r="W94" s="45"/>
      <c r="X94" s="45"/>
      <c r="Y94" s="45"/>
    </row>
    <row r="95" spans="20:25" ht="15">
      <c r="T95" s="45"/>
      <c r="U95" s="45"/>
      <c r="V95" s="45"/>
      <c r="W95" s="45"/>
      <c r="X95" s="45"/>
      <c r="Y95" s="45"/>
    </row>
    <row r="96" spans="20:25" ht="15">
      <c r="T96" s="45"/>
      <c r="U96" s="45"/>
      <c r="V96" s="45"/>
      <c r="W96" s="45"/>
      <c r="X96" s="45"/>
      <c r="Y96" s="45"/>
    </row>
    <row r="97" spans="20:25" ht="15">
      <c r="T97" s="45"/>
      <c r="U97" s="45"/>
      <c r="V97" s="45"/>
      <c r="W97" s="45"/>
      <c r="X97" s="45"/>
      <c r="Y97" s="45"/>
    </row>
    <row r="98" spans="20:25" ht="15">
      <c r="T98" s="45"/>
      <c r="U98" s="45"/>
      <c r="V98" s="45"/>
      <c r="W98" s="45"/>
      <c r="X98" s="45"/>
      <c r="Y98" s="45"/>
    </row>
    <row r="99" spans="20:25" ht="15">
      <c r="T99" s="45"/>
      <c r="U99" s="45"/>
      <c r="V99" s="45"/>
      <c r="W99" s="45"/>
      <c r="X99" s="45"/>
      <c r="Y99" s="45"/>
    </row>
    <row r="100" spans="20:25" ht="15">
      <c r="T100" s="45"/>
      <c r="U100" s="45"/>
      <c r="V100" s="45"/>
      <c r="W100" s="45"/>
      <c r="X100" s="45"/>
      <c r="Y100" s="45"/>
    </row>
    <row r="101" spans="20:25" ht="15">
      <c r="T101" s="45"/>
      <c r="U101" s="45"/>
      <c r="V101" s="45"/>
      <c r="W101" s="45"/>
      <c r="X101" s="45"/>
      <c r="Y101" s="45"/>
    </row>
    <row r="102" spans="20:25" ht="15">
      <c r="T102" s="45"/>
      <c r="U102" s="45"/>
      <c r="V102" s="45"/>
      <c r="W102" s="45"/>
      <c r="X102" s="45"/>
      <c r="Y102" s="45"/>
    </row>
    <row r="103" spans="20:25" ht="15">
      <c r="T103" s="45"/>
      <c r="U103" s="45"/>
      <c r="V103" s="45"/>
      <c r="W103" s="45"/>
      <c r="X103" s="45"/>
      <c r="Y103" s="45"/>
    </row>
    <row r="104" spans="20:25" ht="15">
      <c r="T104" s="45"/>
      <c r="U104" s="45"/>
      <c r="V104" s="45"/>
      <c r="W104" s="45"/>
      <c r="X104" s="45"/>
      <c r="Y104" s="45"/>
    </row>
    <row r="105" spans="20:25" ht="15">
      <c r="T105" s="45"/>
      <c r="U105" s="45"/>
      <c r="V105" s="45"/>
      <c r="W105" s="45"/>
      <c r="X105" s="45"/>
      <c r="Y105" s="45"/>
    </row>
    <row r="106" spans="20:25" ht="15">
      <c r="T106" s="45"/>
      <c r="U106" s="45"/>
      <c r="V106" s="45"/>
      <c r="W106" s="45"/>
      <c r="X106" s="45"/>
      <c r="Y106" s="45"/>
    </row>
    <row r="107" spans="20:25" ht="15">
      <c r="T107" s="45"/>
      <c r="U107" s="45"/>
      <c r="V107" s="45"/>
      <c r="W107" s="45"/>
      <c r="X107" s="45"/>
      <c r="Y107" s="45"/>
    </row>
    <row r="108" spans="20:25" ht="15">
      <c r="T108" s="45"/>
      <c r="U108" s="45"/>
      <c r="V108" s="45"/>
      <c r="W108" s="45"/>
      <c r="X108" s="45"/>
      <c r="Y108" s="45"/>
    </row>
    <row r="109" spans="20:25" ht="15">
      <c r="T109" s="45"/>
      <c r="U109" s="45"/>
      <c r="V109" s="45"/>
      <c r="W109" s="45"/>
      <c r="X109" s="45"/>
      <c r="Y109" s="45"/>
    </row>
    <row r="110" spans="20:25" ht="15">
      <c r="T110" s="45"/>
      <c r="U110" s="45"/>
      <c r="V110" s="45"/>
      <c r="W110" s="45"/>
      <c r="X110" s="45"/>
      <c r="Y110" s="45"/>
    </row>
  </sheetData>
  <sheetProtection password="CECD" sheet="1" objects="1" scenarios="1"/>
  <mergeCells count="3">
    <mergeCell ref="O24:Q24"/>
    <mergeCell ref="I24:K24"/>
    <mergeCell ref="U24:W2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108"/>
  <sheetViews>
    <sheetView workbookViewId="0" topLeftCell="A1">
      <selection activeCell="C25" sqref="C25:I25"/>
    </sheetView>
  </sheetViews>
  <sheetFormatPr defaultColWidth="9.140625" defaultRowHeight="12.75"/>
  <cols>
    <col min="1" max="1" width="2.28125" style="1" customWidth="1"/>
    <col min="2" max="2" width="6.7109375" style="1" customWidth="1"/>
    <col min="3" max="3" width="35.140625" style="1" customWidth="1"/>
    <col min="4" max="4" width="15.421875" style="1" customWidth="1"/>
    <col min="5" max="5" width="6.28125" style="1" customWidth="1"/>
    <col min="6" max="7" width="9.140625" style="1" customWidth="1"/>
    <col min="8" max="8" width="15.57421875" style="1" customWidth="1"/>
    <col min="9" max="9" width="15.140625" style="1" customWidth="1"/>
    <col min="10" max="10" width="18.140625" style="1" customWidth="1"/>
    <col min="11" max="11" width="16.28125" style="1" customWidth="1"/>
    <col min="12" max="12" width="9.140625" style="1" customWidth="1"/>
    <col min="13" max="13" width="9.140625" style="7" customWidth="1"/>
    <col min="14" max="14" width="15.28125" style="1" customWidth="1"/>
    <col min="15" max="15" width="13.8515625" style="1" customWidth="1"/>
    <col min="16" max="16" width="17.57421875" style="1" customWidth="1"/>
    <col min="17" max="17" width="14.8515625" style="1" customWidth="1"/>
    <col min="18" max="18" width="9.140625" style="1" customWidth="1"/>
    <col min="19" max="19" width="9.7109375" style="7" customWidth="1"/>
    <col min="20" max="21" width="12.8515625" style="1" bestFit="1" customWidth="1"/>
    <col min="22" max="22" width="14.57421875" style="1" customWidth="1"/>
    <col min="23" max="23" width="12.8515625" style="1" bestFit="1" customWidth="1"/>
    <col min="24" max="24" width="11.140625" style="1" customWidth="1"/>
    <col min="25" max="25" width="14.8515625" style="1" customWidth="1"/>
    <col min="26" max="16384" width="9.140625" style="1" customWidth="1"/>
  </cols>
  <sheetData>
    <row r="1" ht="15.75" thickBot="1"/>
    <row r="2" spans="3:10" ht="15.75">
      <c r="C2" s="13" t="s">
        <v>31</v>
      </c>
      <c r="H2" s="14"/>
      <c r="I2" s="15"/>
      <c r="J2" s="16"/>
    </row>
    <row r="3" spans="3:10" ht="15.75">
      <c r="C3" s="13"/>
      <c r="H3" s="17"/>
      <c r="I3" s="24" t="s">
        <v>36</v>
      </c>
      <c r="J3" s="19"/>
    </row>
    <row r="4" spans="8:10" ht="18">
      <c r="H4" s="17"/>
      <c r="I4" s="25" t="s">
        <v>37</v>
      </c>
      <c r="J4" s="19"/>
    </row>
    <row r="5" spans="2:10" ht="15.75">
      <c r="B5" s="1" t="s">
        <v>0</v>
      </c>
      <c r="D5" s="1">
        <v>35</v>
      </c>
      <c r="H5" s="17"/>
      <c r="I5" s="23" t="s">
        <v>39</v>
      </c>
      <c r="J5" s="19"/>
    </row>
    <row r="6" spans="2:10" ht="15">
      <c r="B6" s="1" t="s">
        <v>1</v>
      </c>
      <c r="D6" s="1">
        <v>10</v>
      </c>
      <c r="H6" s="17"/>
      <c r="I6" s="24" t="s">
        <v>38</v>
      </c>
      <c r="J6" s="19"/>
    </row>
    <row r="7" spans="2:10" ht="15">
      <c r="B7" s="1" t="s">
        <v>3</v>
      </c>
      <c r="D7" s="1">
        <v>55</v>
      </c>
      <c r="H7" s="17"/>
      <c r="I7" s="18"/>
      <c r="J7" s="19"/>
    </row>
    <row r="8" spans="2:10" ht="15">
      <c r="B8" s="1" t="s">
        <v>2</v>
      </c>
      <c r="D8" s="2">
        <v>1</v>
      </c>
      <c r="E8" s="2"/>
      <c r="H8" s="17"/>
      <c r="I8" s="26" t="s">
        <v>41</v>
      </c>
      <c r="J8" s="19"/>
    </row>
    <row r="9" spans="2:10" ht="15.75" thickBot="1">
      <c r="B9" s="1" t="s">
        <v>24</v>
      </c>
      <c r="D9" s="4">
        <v>0.7</v>
      </c>
      <c r="E9" s="4"/>
      <c r="H9" s="20"/>
      <c r="I9" s="21"/>
      <c r="J9" s="22"/>
    </row>
    <row r="10" spans="2:4" ht="15">
      <c r="B10" s="1" t="s">
        <v>40</v>
      </c>
      <c r="D10" s="1">
        <v>13</v>
      </c>
    </row>
    <row r="11" spans="4:5" ht="5.25" customHeight="1">
      <c r="D11" s="2"/>
      <c r="E11" s="2"/>
    </row>
    <row r="12" spans="2:9" ht="15">
      <c r="B12" s="1" t="s">
        <v>7</v>
      </c>
      <c r="D12" s="3">
        <v>10000</v>
      </c>
      <c r="E12" s="3"/>
      <c r="I12" s="6"/>
    </row>
    <row r="13" ht="4.5" customHeight="1"/>
    <row r="14" spans="2:9" ht="15">
      <c r="B14" s="1" t="s">
        <v>5</v>
      </c>
      <c r="D14" s="4">
        <v>0.04</v>
      </c>
      <c r="E14" s="4"/>
      <c r="H14" s="12"/>
      <c r="I14" s="6"/>
    </row>
    <row r="15" spans="2:9" ht="15">
      <c r="B15" s="1" t="s">
        <v>4</v>
      </c>
      <c r="D15" s="4">
        <v>0.07</v>
      </c>
      <c r="E15" s="4"/>
      <c r="H15" s="12"/>
      <c r="I15" s="6"/>
    </row>
    <row r="16" spans="2:21" ht="15">
      <c r="B16" s="1" t="s">
        <v>6</v>
      </c>
      <c r="D16" s="4">
        <v>0.05</v>
      </c>
      <c r="E16" s="4"/>
      <c r="H16" s="12"/>
      <c r="I16" s="6"/>
      <c r="U16" s="9"/>
    </row>
    <row r="17" spans="4:5" ht="3.75" customHeight="1">
      <c r="D17" s="4"/>
      <c r="E17" s="4"/>
    </row>
    <row r="18" spans="2:5" ht="15">
      <c r="B18" s="1" t="s">
        <v>9</v>
      </c>
      <c r="D18" s="3">
        <v>78</v>
      </c>
      <c r="E18" s="3"/>
    </row>
    <row r="19" spans="4:5" ht="5.25" customHeight="1" thickBot="1">
      <c r="D19" s="3"/>
      <c r="E19" s="3"/>
    </row>
    <row r="20" spans="2:8" ht="16.5" thickBot="1">
      <c r="B20" s="1" t="s">
        <v>14</v>
      </c>
      <c r="D20" s="3">
        <v>500000</v>
      </c>
      <c r="E20" s="3"/>
      <c r="H20" s="11"/>
    </row>
    <row r="21" spans="2:5" ht="15">
      <c r="B21" s="1" t="s">
        <v>15</v>
      </c>
      <c r="D21" s="10">
        <v>0.1</v>
      </c>
      <c r="E21" s="10"/>
    </row>
    <row r="23" spans="2:26" ht="6.7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5"/>
      <c r="O23" s="5"/>
      <c r="P23" s="5"/>
      <c r="Q23" s="5"/>
      <c r="R23" s="5"/>
      <c r="S23" s="8"/>
      <c r="T23" s="5"/>
      <c r="U23" s="8"/>
      <c r="V23" s="8"/>
      <c r="W23" s="8"/>
      <c r="X23" s="8"/>
      <c r="Y23" s="5"/>
      <c r="Z23" s="5"/>
    </row>
    <row r="24" spans="7:24" ht="15">
      <c r="G24" s="7"/>
      <c r="I24" s="56"/>
      <c r="J24" s="56"/>
      <c r="K24" s="56"/>
      <c r="O24" s="56"/>
      <c r="P24" s="56"/>
      <c r="Q24" s="56"/>
      <c r="R24" s="7"/>
      <c r="U24" s="56"/>
      <c r="V24" s="56"/>
      <c r="W24" s="56"/>
      <c r="X24" s="7"/>
    </row>
    <row r="25" spans="7:25" ht="15">
      <c r="G25" s="7"/>
      <c r="H25" s="6"/>
      <c r="I25" s="6"/>
      <c r="J25" s="6"/>
      <c r="K25" s="6"/>
      <c r="N25" s="6"/>
      <c r="O25" s="6"/>
      <c r="P25" s="6"/>
      <c r="Q25" s="6"/>
      <c r="T25" s="3"/>
      <c r="U25" s="3"/>
      <c r="V25" s="3"/>
      <c r="W25" s="3"/>
      <c r="X25" s="3"/>
      <c r="Y25" s="3"/>
    </row>
    <row r="26" spans="3:25" ht="15">
      <c r="C26" s="1" t="s">
        <v>43</v>
      </c>
      <c r="G26" s="7"/>
      <c r="H26" s="6"/>
      <c r="I26" s="6"/>
      <c r="J26" s="6"/>
      <c r="K26" s="6"/>
      <c r="N26" s="6"/>
      <c r="O26" s="6"/>
      <c r="P26" s="6"/>
      <c r="Q26" s="6"/>
      <c r="T26" s="3"/>
      <c r="U26" s="3"/>
      <c r="V26" s="3"/>
      <c r="W26" s="3"/>
      <c r="X26" s="3"/>
      <c r="Y26" s="3"/>
    </row>
    <row r="27" spans="4:25" ht="15">
      <c r="D27" s="1" t="s">
        <v>44</v>
      </c>
      <c r="G27" s="7"/>
      <c r="H27" s="6"/>
      <c r="I27" s="6"/>
      <c r="J27" s="6"/>
      <c r="K27" s="6"/>
      <c r="N27" s="6"/>
      <c r="O27" s="6"/>
      <c r="P27" s="6"/>
      <c r="Q27" s="6"/>
      <c r="T27" s="3"/>
      <c r="U27" s="3"/>
      <c r="V27" s="3"/>
      <c r="W27" s="3"/>
      <c r="X27" s="3"/>
      <c r="Y27" s="3"/>
    </row>
    <row r="28" spans="4:25" ht="15">
      <c r="D28" s="3"/>
      <c r="E28" s="3"/>
      <c r="G28" s="7"/>
      <c r="H28" s="6"/>
      <c r="I28" s="6"/>
      <c r="J28" s="6"/>
      <c r="K28" s="6"/>
      <c r="N28" s="6"/>
      <c r="O28" s="6"/>
      <c r="P28" s="6"/>
      <c r="Q28" s="6"/>
      <c r="T28" s="3"/>
      <c r="U28" s="3"/>
      <c r="V28" s="3"/>
      <c r="W28" s="3"/>
      <c r="X28" s="3"/>
      <c r="Y28" s="3"/>
    </row>
    <row r="29" spans="3:25" ht="15">
      <c r="C29" s="1" t="s">
        <v>45</v>
      </c>
      <c r="D29" s="3"/>
      <c r="E29" s="3"/>
      <c r="G29" s="7"/>
      <c r="H29" s="6"/>
      <c r="I29" s="6"/>
      <c r="J29" s="6"/>
      <c r="K29" s="6"/>
      <c r="N29" s="6"/>
      <c r="O29" s="6"/>
      <c r="P29" s="6"/>
      <c r="Q29" s="6"/>
      <c r="T29" s="3"/>
      <c r="U29" s="3"/>
      <c r="V29" s="3"/>
      <c r="W29" s="3"/>
      <c r="X29" s="3"/>
      <c r="Y29" s="3"/>
    </row>
    <row r="30" spans="7:25" ht="15">
      <c r="G30" s="7"/>
      <c r="H30" s="6"/>
      <c r="I30" s="6"/>
      <c r="J30" s="6"/>
      <c r="K30" s="6"/>
      <c r="N30" s="6"/>
      <c r="O30" s="6"/>
      <c r="P30" s="6"/>
      <c r="Q30" s="6"/>
      <c r="T30" s="3"/>
      <c r="U30" s="3"/>
      <c r="V30" s="3"/>
      <c r="W30" s="3"/>
      <c r="X30" s="3"/>
      <c r="Y30" s="3"/>
    </row>
    <row r="31" spans="4:25" ht="15">
      <c r="D31" s="3"/>
      <c r="E31" s="3"/>
      <c r="G31" s="7"/>
      <c r="H31" s="6"/>
      <c r="I31" s="6"/>
      <c r="J31" s="6"/>
      <c r="K31" s="6"/>
      <c r="N31" s="6"/>
      <c r="O31" s="6"/>
      <c r="P31" s="6"/>
      <c r="Q31" s="6"/>
      <c r="T31" s="3"/>
      <c r="U31" s="3"/>
      <c r="V31" s="3"/>
      <c r="W31" s="3"/>
      <c r="X31" s="3"/>
      <c r="Y31" s="3"/>
    </row>
    <row r="32" spans="4:25" ht="15">
      <c r="D32" s="3"/>
      <c r="E32" s="3"/>
      <c r="G32" s="7"/>
      <c r="H32" s="6"/>
      <c r="I32" s="6"/>
      <c r="J32" s="6"/>
      <c r="K32" s="6"/>
      <c r="N32" s="6"/>
      <c r="O32" s="6"/>
      <c r="P32" s="6"/>
      <c r="Q32" s="6"/>
      <c r="T32" s="3"/>
      <c r="U32" s="3"/>
      <c r="V32" s="3"/>
      <c r="W32" s="3"/>
      <c r="X32" s="3"/>
      <c r="Y32" s="3"/>
    </row>
    <row r="33" spans="4:25" ht="15">
      <c r="D33" s="3"/>
      <c r="E33" s="3"/>
      <c r="G33" s="7"/>
      <c r="H33" s="6"/>
      <c r="I33" s="6"/>
      <c r="J33" s="6"/>
      <c r="K33" s="6"/>
      <c r="N33" s="6"/>
      <c r="O33" s="6"/>
      <c r="P33" s="6"/>
      <c r="Q33" s="6"/>
      <c r="T33" s="3"/>
      <c r="U33" s="3"/>
      <c r="V33" s="3"/>
      <c r="W33" s="3"/>
      <c r="X33" s="3"/>
      <c r="Y33" s="3"/>
    </row>
    <row r="34" spans="7:25" ht="15">
      <c r="G34" s="7"/>
      <c r="H34" s="6"/>
      <c r="I34" s="6"/>
      <c r="J34" s="6"/>
      <c r="K34" s="6"/>
      <c r="N34" s="6"/>
      <c r="O34" s="6"/>
      <c r="P34" s="6"/>
      <c r="Q34" s="6"/>
      <c r="T34" s="3"/>
      <c r="U34" s="3"/>
      <c r="V34" s="3"/>
      <c r="W34" s="3"/>
      <c r="X34" s="3"/>
      <c r="Y34" s="3"/>
    </row>
    <row r="35" spans="4:25" ht="15">
      <c r="D35" s="3"/>
      <c r="E35" s="3"/>
      <c r="G35" s="7"/>
      <c r="H35" s="6"/>
      <c r="I35" s="6"/>
      <c r="J35" s="6"/>
      <c r="K35" s="6"/>
      <c r="N35" s="6"/>
      <c r="O35" s="6"/>
      <c r="P35" s="6"/>
      <c r="Q35" s="6"/>
      <c r="T35" s="3"/>
      <c r="U35" s="3"/>
      <c r="V35" s="3"/>
      <c r="W35" s="3"/>
      <c r="X35" s="3"/>
      <c r="Y35" s="3"/>
    </row>
    <row r="36" spans="7:25" ht="15">
      <c r="G36" s="7"/>
      <c r="H36" s="6"/>
      <c r="I36" s="6"/>
      <c r="J36" s="6"/>
      <c r="K36" s="6"/>
      <c r="N36" s="6"/>
      <c r="O36" s="6"/>
      <c r="P36" s="6"/>
      <c r="Q36" s="6"/>
      <c r="T36" s="3"/>
      <c r="U36" s="3"/>
      <c r="V36" s="3"/>
      <c r="W36" s="3"/>
      <c r="X36" s="3"/>
      <c r="Y36" s="3"/>
    </row>
    <row r="37" spans="4:25" ht="15">
      <c r="D37" s="3"/>
      <c r="E37" s="3"/>
      <c r="G37" s="7"/>
      <c r="H37" s="6"/>
      <c r="I37" s="6"/>
      <c r="J37" s="6"/>
      <c r="K37" s="6"/>
      <c r="N37" s="6"/>
      <c r="O37" s="6"/>
      <c r="P37" s="6"/>
      <c r="Q37" s="6"/>
      <c r="T37" s="3"/>
      <c r="U37" s="3"/>
      <c r="V37" s="3"/>
      <c r="W37" s="3"/>
      <c r="X37" s="3"/>
      <c r="Y37" s="3"/>
    </row>
    <row r="38" spans="7:25" ht="15">
      <c r="G38" s="7"/>
      <c r="H38" s="6"/>
      <c r="I38" s="6"/>
      <c r="J38" s="6"/>
      <c r="K38" s="6"/>
      <c r="N38" s="6"/>
      <c r="O38" s="6"/>
      <c r="P38" s="6"/>
      <c r="Q38" s="6"/>
      <c r="T38" s="3"/>
      <c r="U38" s="3"/>
      <c r="V38" s="3"/>
      <c r="W38" s="3"/>
      <c r="X38" s="3"/>
      <c r="Y38" s="3"/>
    </row>
    <row r="39" spans="4:25" ht="15">
      <c r="D39" s="3"/>
      <c r="E39" s="3"/>
      <c r="G39" s="7"/>
      <c r="H39" s="6"/>
      <c r="I39" s="6"/>
      <c r="J39" s="6"/>
      <c r="K39" s="6"/>
      <c r="N39" s="6"/>
      <c r="O39" s="6"/>
      <c r="P39" s="6"/>
      <c r="Q39" s="6"/>
      <c r="T39" s="3"/>
      <c r="U39" s="3"/>
      <c r="V39" s="3"/>
      <c r="W39" s="3"/>
      <c r="X39" s="3"/>
      <c r="Y39" s="3"/>
    </row>
    <row r="40" spans="4:25" ht="15">
      <c r="D40" s="3"/>
      <c r="E40" s="3"/>
      <c r="G40" s="7"/>
      <c r="H40" s="6"/>
      <c r="I40" s="6"/>
      <c r="J40" s="6"/>
      <c r="K40" s="6"/>
      <c r="N40" s="6"/>
      <c r="O40" s="6"/>
      <c r="P40" s="6"/>
      <c r="Q40" s="6"/>
      <c r="T40" s="3"/>
      <c r="U40" s="3"/>
      <c r="V40" s="3"/>
      <c r="W40" s="3"/>
      <c r="X40" s="3"/>
      <c r="Y40" s="3"/>
    </row>
    <row r="41" spans="7:25" ht="15">
      <c r="G41" s="7"/>
      <c r="H41" s="6"/>
      <c r="I41" s="6"/>
      <c r="J41" s="6"/>
      <c r="K41" s="6"/>
      <c r="N41" s="6"/>
      <c r="O41" s="6"/>
      <c r="P41" s="6"/>
      <c r="Q41" s="6"/>
      <c r="T41" s="3"/>
      <c r="U41" s="3"/>
      <c r="V41" s="3"/>
      <c r="W41" s="3"/>
      <c r="X41" s="3"/>
      <c r="Y41" s="3"/>
    </row>
    <row r="42" spans="4:25" ht="15">
      <c r="D42" s="3"/>
      <c r="E42" s="3"/>
      <c r="G42" s="7"/>
      <c r="H42" s="6"/>
      <c r="I42" s="6"/>
      <c r="J42" s="6"/>
      <c r="K42" s="6"/>
      <c r="N42" s="6"/>
      <c r="O42" s="6"/>
      <c r="P42" s="6"/>
      <c r="Q42" s="6"/>
      <c r="T42" s="3"/>
      <c r="U42" s="3"/>
      <c r="V42" s="3"/>
      <c r="W42" s="3"/>
      <c r="X42" s="3"/>
      <c r="Y42" s="3"/>
    </row>
    <row r="43" spans="7:25" ht="15">
      <c r="G43" s="7"/>
      <c r="H43" s="6"/>
      <c r="I43" s="6"/>
      <c r="J43" s="6"/>
      <c r="K43" s="6"/>
      <c r="N43" s="6"/>
      <c r="O43" s="6"/>
      <c r="P43" s="6"/>
      <c r="Q43" s="6"/>
      <c r="T43" s="3"/>
      <c r="U43" s="3"/>
      <c r="V43" s="3"/>
      <c r="W43" s="3"/>
      <c r="X43" s="3"/>
      <c r="Y43" s="3"/>
    </row>
    <row r="44" spans="4:25" ht="15">
      <c r="D44" s="10"/>
      <c r="E44" s="10"/>
      <c r="G44" s="7"/>
      <c r="H44" s="6"/>
      <c r="I44" s="6"/>
      <c r="J44" s="6"/>
      <c r="K44" s="6"/>
      <c r="N44" s="6"/>
      <c r="O44" s="6"/>
      <c r="P44" s="6"/>
      <c r="Q44" s="6"/>
      <c r="T44" s="3"/>
      <c r="U44" s="3"/>
      <c r="V44" s="3"/>
      <c r="W44" s="3"/>
      <c r="X44" s="3"/>
      <c r="Y44" s="3"/>
    </row>
    <row r="45" spans="7:25" ht="15">
      <c r="G45" s="7"/>
      <c r="H45" s="6"/>
      <c r="I45" s="6"/>
      <c r="J45" s="6"/>
      <c r="K45" s="6"/>
      <c r="N45" s="6"/>
      <c r="O45" s="6"/>
      <c r="P45" s="6"/>
      <c r="Q45" s="6"/>
      <c r="T45" s="3"/>
      <c r="U45" s="3"/>
      <c r="V45" s="3"/>
      <c r="W45" s="3"/>
      <c r="X45" s="3"/>
      <c r="Y45" s="3"/>
    </row>
    <row r="46" spans="4:25" ht="15">
      <c r="D46" s="3"/>
      <c r="E46" s="3"/>
      <c r="G46" s="7"/>
      <c r="H46" s="6"/>
      <c r="I46" s="6"/>
      <c r="J46" s="6"/>
      <c r="K46" s="6"/>
      <c r="N46" s="6"/>
      <c r="O46" s="6"/>
      <c r="P46" s="6"/>
      <c r="Q46" s="6"/>
      <c r="T46" s="3"/>
      <c r="U46" s="3"/>
      <c r="V46" s="3"/>
      <c r="W46" s="3"/>
      <c r="X46" s="3"/>
      <c r="Y46" s="3"/>
    </row>
    <row r="47" spans="7:25" ht="15">
      <c r="G47" s="7"/>
      <c r="H47" s="6"/>
      <c r="I47" s="6"/>
      <c r="J47" s="6"/>
      <c r="K47" s="6"/>
      <c r="N47" s="6"/>
      <c r="O47" s="6"/>
      <c r="P47" s="6"/>
      <c r="Q47" s="6"/>
      <c r="T47" s="3"/>
      <c r="U47" s="3"/>
      <c r="V47" s="3"/>
      <c r="W47" s="3"/>
      <c r="X47" s="3"/>
      <c r="Y47" s="3"/>
    </row>
    <row r="48" spans="7:25" ht="15">
      <c r="G48" s="7"/>
      <c r="H48" s="6"/>
      <c r="I48" s="6"/>
      <c r="J48" s="6"/>
      <c r="K48" s="6"/>
      <c r="N48" s="6"/>
      <c r="O48" s="6"/>
      <c r="P48" s="6"/>
      <c r="Q48" s="6"/>
      <c r="T48" s="3"/>
      <c r="U48" s="3"/>
      <c r="V48" s="3"/>
      <c r="W48" s="3"/>
      <c r="X48" s="3"/>
      <c r="Y48" s="3"/>
    </row>
    <row r="49" spans="7:25" ht="15">
      <c r="G49" s="7"/>
      <c r="H49" s="6"/>
      <c r="I49" s="6"/>
      <c r="J49" s="6"/>
      <c r="K49" s="6"/>
      <c r="N49" s="6"/>
      <c r="O49" s="6"/>
      <c r="P49" s="6"/>
      <c r="Q49" s="6"/>
      <c r="T49" s="3"/>
      <c r="U49" s="3"/>
      <c r="V49" s="3"/>
      <c r="W49" s="3"/>
      <c r="X49" s="3"/>
      <c r="Y49" s="3"/>
    </row>
    <row r="50" spans="7:25" ht="15">
      <c r="G50" s="7"/>
      <c r="H50" s="6"/>
      <c r="I50" s="6"/>
      <c r="J50" s="6"/>
      <c r="K50" s="6"/>
      <c r="N50" s="6"/>
      <c r="O50" s="6"/>
      <c r="P50" s="6"/>
      <c r="Q50" s="6"/>
      <c r="T50" s="3"/>
      <c r="U50" s="3"/>
      <c r="V50" s="3"/>
      <c r="W50" s="3"/>
      <c r="X50" s="3"/>
      <c r="Y50" s="3"/>
    </row>
    <row r="51" spans="7:25" ht="15">
      <c r="G51" s="7"/>
      <c r="H51" s="6"/>
      <c r="I51" s="6"/>
      <c r="J51" s="6"/>
      <c r="K51" s="6"/>
      <c r="N51" s="6"/>
      <c r="O51" s="6"/>
      <c r="P51" s="6"/>
      <c r="Q51" s="6"/>
      <c r="T51" s="3"/>
      <c r="U51" s="3"/>
      <c r="V51" s="3"/>
      <c r="W51" s="3"/>
      <c r="X51" s="3"/>
      <c r="Y51" s="3"/>
    </row>
    <row r="52" spans="7:25" ht="15">
      <c r="G52" s="7"/>
      <c r="H52" s="6"/>
      <c r="I52" s="6"/>
      <c r="J52" s="6"/>
      <c r="K52" s="6"/>
      <c r="N52" s="6"/>
      <c r="O52" s="6"/>
      <c r="P52" s="6"/>
      <c r="Q52" s="6"/>
      <c r="T52" s="3"/>
      <c r="U52" s="3"/>
      <c r="V52" s="3"/>
      <c r="W52" s="3"/>
      <c r="X52" s="3"/>
      <c r="Y52" s="3"/>
    </row>
    <row r="53" spans="7:25" ht="15">
      <c r="G53" s="7"/>
      <c r="H53" s="6"/>
      <c r="I53" s="6"/>
      <c r="J53" s="6"/>
      <c r="K53" s="6"/>
      <c r="N53" s="6"/>
      <c r="O53" s="6"/>
      <c r="P53" s="6"/>
      <c r="Q53" s="6"/>
      <c r="T53" s="3"/>
      <c r="U53" s="3"/>
      <c r="V53" s="3"/>
      <c r="W53" s="3"/>
      <c r="X53" s="3"/>
      <c r="Y53" s="3"/>
    </row>
    <row r="54" spans="7:25" ht="15">
      <c r="G54" s="7"/>
      <c r="H54" s="6"/>
      <c r="I54" s="6"/>
      <c r="J54" s="6"/>
      <c r="K54" s="6"/>
      <c r="N54" s="6"/>
      <c r="O54" s="6"/>
      <c r="P54" s="6"/>
      <c r="Q54" s="6"/>
      <c r="T54" s="3"/>
      <c r="U54" s="3"/>
      <c r="V54" s="3"/>
      <c r="W54" s="3"/>
      <c r="X54" s="3"/>
      <c r="Y54" s="3"/>
    </row>
    <row r="55" spans="7:25" ht="15">
      <c r="G55" s="7"/>
      <c r="H55" s="6"/>
      <c r="I55" s="6"/>
      <c r="J55" s="6"/>
      <c r="K55" s="6"/>
      <c r="N55" s="6"/>
      <c r="O55" s="6"/>
      <c r="P55" s="6"/>
      <c r="Q55" s="6"/>
      <c r="T55" s="3"/>
      <c r="U55" s="3"/>
      <c r="V55" s="3"/>
      <c r="W55" s="3"/>
      <c r="X55" s="3"/>
      <c r="Y55" s="3"/>
    </row>
    <row r="56" spans="7:25" ht="15">
      <c r="G56" s="7"/>
      <c r="H56" s="6"/>
      <c r="I56" s="6"/>
      <c r="J56" s="6"/>
      <c r="K56" s="6"/>
      <c r="N56" s="6"/>
      <c r="O56" s="6"/>
      <c r="P56" s="6"/>
      <c r="Q56" s="6"/>
      <c r="T56" s="3"/>
      <c r="U56" s="3"/>
      <c r="V56" s="3"/>
      <c r="W56" s="3"/>
      <c r="X56" s="3"/>
      <c r="Y56" s="3"/>
    </row>
    <row r="57" spans="7:25" ht="15">
      <c r="G57" s="7"/>
      <c r="H57" s="6"/>
      <c r="I57" s="6"/>
      <c r="J57" s="6"/>
      <c r="K57" s="6"/>
      <c r="N57" s="6"/>
      <c r="O57" s="6"/>
      <c r="P57" s="6"/>
      <c r="Q57" s="6"/>
      <c r="T57" s="3"/>
      <c r="U57" s="3"/>
      <c r="V57" s="3"/>
      <c r="W57" s="3"/>
      <c r="X57" s="3"/>
      <c r="Y57" s="3"/>
    </row>
    <row r="58" spans="7:25" ht="15">
      <c r="G58" s="7"/>
      <c r="H58" s="6"/>
      <c r="I58" s="6"/>
      <c r="J58" s="6"/>
      <c r="K58" s="6"/>
      <c r="N58" s="6"/>
      <c r="O58" s="6"/>
      <c r="P58" s="6"/>
      <c r="Q58" s="6"/>
      <c r="T58" s="3"/>
      <c r="U58" s="3"/>
      <c r="V58" s="3"/>
      <c r="W58" s="3"/>
      <c r="X58" s="3"/>
      <c r="Y58" s="3"/>
    </row>
    <row r="59" spans="7:25" ht="15">
      <c r="G59" s="7"/>
      <c r="H59" s="6"/>
      <c r="I59" s="6"/>
      <c r="J59" s="6"/>
      <c r="K59" s="6"/>
      <c r="N59" s="6"/>
      <c r="O59" s="6"/>
      <c r="P59" s="6"/>
      <c r="Q59" s="6"/>
      <c r="T59" s="3"/>
      <c r="U59" s="3"/>
      <c r="V59" s="3"/>
      <c r="W59" s="3"/>
      <c r="X59" s="3"/>
      <c r="Y59" s="3"/>
    </row>
    <row r="60" spans="7:25" ht="15">
      <c r="G60" s="7"/>
      <c r="H60" s="6"/>
      <c r="I60" s="6"/>
      <c r="J60" s="6"/>
      <c r="K60" s="6"/>
      <c r="N60" s="6"/>
      <c r="O60" s="6"/>
      <c r="P60" s="6"/>
      <c r="Q60" s="6"/>
      <c r="T60" s="3"/>
      <c r="U60" s="3"/>
      <c r="V60" s="3"/>
      <c r="W60" s="3"/>
      <c r="X60" s="3"/>
      <c r="Y60" s="3"/>
    </row>
    <row r="61" spans="7:25" ht="15">
      <c r="G61" s="7"/>
      <c r="H61" s="6"/>
      <c r="I61" s="6"/>
      <c r="J61" s="6"/>
      <c r="K61" s="6"/>
      <c r="N61" s="6"/>
      <c r="O61" s="6"/>
      <c r="P61" s="6"/>
      <c r="Q61" s="6"/>
      <c r="T61" s="3"/>
      <c r="U61" s="3"/>
      <c r="V61" s="3"/>
      <c r="W61" s="3"/>
      <c r="X61" s="3"/>
      <c r="Y61" s="3"/>
    </row>
    <row r="62" spans="7:25" ht="15">
      <c r="G62" s="7"/>
      <c r="H62" s="6"/>
      <c r="I62" s="6"/>
      <c r="J62" s="6"/>
      <c r="K62" s="6"/>
      <c r="N62" s="6"/>
      <c r="O62" s="6"/>
      <c r="P62" s="6"/>
      <c r="Q62" s="6"/>
      <c r="T62" s="3"/>
      <c r="U62" s="3"/>
      <c r="V62" s="3"/>
      <c r="W62" s="3"/>
      <c r="X62" s="3"/>
      <c r="Y62" s="3"/>
    </row>
    <row r="63" spans="7:25" ht="15">
      <c r="G63" s="7"/>
      <c r="H63" s="6"/>
      <c r="I63" s="6"/>
      <c r="J63" s="6"/>
      <c r="K63" s="6"/>
      <c r="N63" s="6"/>
      <c r="O63" s="6"/>
      <c r="P63" s="6"/>
      <c r="Q63" s="6"/>
      <c r="T63" s="3"/>
      <c r="U63" s="3"/>
      <c r="V63" s="3"/>
      <c r="W63" s="3"/>
      <c r="X63" s="3"/>
      <c r="Y63" s="3"/>
    </row>
    <row r="64" spans="7:25" ht="15">
      <c r="G64" s="7"/>
      <c r="H64" s="6"/>
      <c r="I64" s="6"/>
      <c r="J64" s="6"/>
      <c r="K64" s="6"/>
      <c r="N64" s="6"/>
      <c r="O64" s="6"/>
      <c r="P64" s="6"/>
      <c r="Q64" s="6"/>
      <c r="T64" s="3"/>
      <c r="U64" s="3"/>
      <c r="V64" s="3"/>
      <c r="W64" s="3"/>
      <c r="X64" s="3"/>
      <c r="Y64" s="3"/>
    </row>
    <row r="65" spans="7:25" ht="15">
      <c r="G65" s="7"/>
      <c r="H65" s="6"/>
      <c r="I65" s="6"/>
      <c r="J65" s="6"/>
      <c r="K65" s="6"/>
      <c r="N65" s="6"/>
      <c r="O65" s="6"/>
      <c r="P65" s="6"/>
      <c r="Q65" s="6"/>
      <c r="T65" s="3"/>
      <c r="U65" s="3"/>
      <c r="V65" s="3"/>
      <c r="W65" s="3"/>
      <c r="X65" s="3"/>
      <c r="Y65" s="3"/>
    </row>
    <row r="66" spans="7:25" ht="15">
      <c r="G66" s="7"/>
      <c r="H66" s="6"/>
      <c r="I66" s="6"/>
      <c r="J66" s="6"/>
      <c r="K66" s="6"/>
      <c r="N66" s="6"/>
      <c r="O66" s="6"/>
      <c r="P66" s="6"/>
      <c r="Q66" s="6"/>
      <c r="T66" s="3"/>
      <c r="U66" s="3"/>
      <c r="V66" s="3"/>
      <c r="W66" s="3"/>
      <c r="X66" s="3"/>
      <c r="Y66" s="3"/>
    </row>
    <row r="67" spans="7:25" ht="15">
      <c r="G67" s="7"/>
      <c r="H67" s="6"/>
      <c r="I67" s="6"/>
      <c r="J67" s="6"/>
      <c r="K67" s="6"/>
      <c r="N67" s="6"/>
      <c r="O67" s="6"/>
      <c r="P67" s="6"/>
      <c r="Q67" s="6"/>
      <c r="T67" s="3"/>
      <c r="U67" s="3"/>
      <c r="V67" s="3"/>
      <c r="W67" s="3"/>
      <c r="X67" s="3"/>
      <c r="Y67" s="3"/>
    </row>
    <row r="68" spans="7:25" ht="15">
      <c r="G68" s="7"/>
      <c r="H68" s="6"/>
      <c r="I68" s="6"/>
      <c r="J68" s="6"/>
      <c r="K68" s="6"/>
      <c r="N68" s="6"/>
      <c r="O68" s="6"/>
      <c r="P68" s="6"/>
      <c r="Q68" s="6"/>
      <c r="T68" s="3"/>
      <c r="U68" s="3"/>
      <c r="V68" s="3"/>
      <c r="W68" s="3"/>
      <c r="X68" s="3"/>
      <c r="Y68" s="3"/>
    </row>
    <row r="69" spans="7:25" ht="15">
      <c r="G69" s="7"/>
      <c r="H69" s="6"/>
      <c r="I69" s="6"/>
      <c r="J69" s="6"/>
      <c r="K69" s="6"/>
      <c r="N69" s="6"/>
      <c r="O69" s="6"/>
      <c r="P69" s="6"/>
      <c r="Q69" s="6"/>
      <c r="T69" s="3"/>
      <c r="U69" s="3"/>
      <c r="V69" s="3"/>
      <c r="W69" s="3"/>
      <c r="X69" s="3"/>
      <c r="Y69" s="3"/>
    </row>
    <row r="70" spans="7:25" ht="15">
      <c r="G70" s="7"/>
      <c r="H70" s="6"/>
      <c r="I70" s="6"/>
      <c r="J70" s="6"/>
      <c r="K70" s="6"/>
      <c r="N70" s="6"/>
      <c r="O70" s="6"/>
      <c r="P70" s="6"/>
      <c r="Q70" s="6"/>
      <c r="T70" s="3"/>
      <c r="U70" s="3"/>
      <c r="V70" s="3"/>
      <c r="W70" s="3"/>
      <c r="X70" s="3"/>
      <c r="Y70" s="3"/>
    </row>
    <row r="71" spans="7:25" ht="15">
      <c r="G71" s="7"/>
      <c r="H71" s="6"/>
      <c r="I71" s="6"/>
      <c r="J71" s="6"/>
      <c r="K71" s="6"/>
      <c r="N71" s="6"/>
      <c r="O71" s="6"/>
      <c r="P71" s="6"/>
      <c r="Q71" s="6"/>
      <c r="T71" s="3"/>
      <c r="U71" s="3"/>
      <c r="V71" s="3"/>
      <c r="W71" s="3"/>
      <c r="X71" s="3"/>
      <c r="Y71" s="3"/>
    </row>
    <row r="72" spans="7:25" ht="15">
      <c r="G72" s="7"/>
      <c r="H72" s="6"/>
      <c r="I72" s="6"/>
      <c r="J72" s="6"/>
      <c r="K72" s="6"/>
      <c r="N72" s="6"/>
      <c r="O72" s="6"/>
      <c r="P72" s="6"/>
      <c r="Q72" s="6"/>
      <c r="T72" s="3"/>
      <c r="U72" s="3"/>
      <c r="V72" s="3"/>
      <c r="W72" s="3"/>
      <c r="X72" s="3"/>
      <c r="Y72" s="3"/>
    </row>
    <row r="73" spans="7:25" ht="15">
      <c r="G73" s="7"/>
      <c r="H73" s="6"/>
      <c r="I73" s="6"/>
      <c r="J73" s="6"/>
      <c r="K73" s="6"/>
      <c r="N73" s="6"/>
      <c r="O73" s="6"/>
      <c r="P73" s="6"/>
      <c r="Q73" s="6"/>
      <c r="T73" s="3"/>
      <c r="U73" s="3"/>
      <c r="V73" s="3"/>
      <c r="W73" s="3"/>
      <c r="X73" s="3"/>
      <c r="Y73" s="3"/>
    </row>
    <row r="74" spans="7:25" ht="15">
      <c r="G74" s="7"/>
      <c r="H74" s="6"/>
      <c r="I74" s="6"/>
      <c r="J74" s="6"/>
      <c r="K74" s="6"/>
      <c r="N74" s="6"/>
      <c r="O74" s="6"/>
      <c r="P74" s="6"/>
      <c r="Q74" s="6"/>
      <c r="R74" s="5"/>
      <c r="T74" s="3"/>
      <c r="U74" s="3"/>
      <c r="V74" s="3"/>
      <c r="W74" s="3"/>
      <c r="X74" s="3"/>
      <c r="Y74" s="3"/>
    </row>
    <row r="75" spans="20:25" ht="15">
      <c r="T75" s="3"/>
      <c r="U75" s="3"/>
      <c r="V75" s="3"/>
      <c r="W75" s="3"/>
      <c r="X75" s="3"/>
      <c r="Y75" s="3"/>
    </row>
    <row r="76" spans="20:25" ht="15">
      <c r="T76" s="3"/>
      <c r="U76" s="3"/>
      <c r="V76" s="3"/>
      <c r="W76" s="3"/>
      <c r="X76" s="3"/>
      <c r="Y76" s="3"/>
    </row>
    <row r="77" spans="20:25" ht="15">
      <c r="T77" s="3"/>
      <c r="U77" s="3"/>
      <c r="V77" s="3"/>
      <c r="W77" s="3"/>
      <c r="X77" s="3"/>
      <c r="Y77" s="3"/>
    </row>
    <row r="78" spans="20:25" ht="15">
      <c r="T78" s="3"/>
      <c r="U78" s="3"/>
      <c r="V78" s="3"/>
      <c r="W78" s="3"/>
      <c r="X78" s="3"/>
      <c r="Y78" s="3"/>
    </row>
    <row r="79" spans="20:25" ht="15">
      <c r="T79" s="3"/>
      <c r="U79" s="3"/>
      <c r="V79" s="3"/>
      <c r="W79" s="3"/>
      <c r="X79" s="3"/>
      <c r="Y79" s="3"/>
    </row>
    <row r="80" spans="20:25" ht="15">
      <c r="T80" s="3"/>
      <c r="U80" s="3"/>
      <c r="V80" s="3"/>
      <c r="W80" s="3"/>
      <c r="X80" s="3"/>
      <c r="Y80" s="3"/>
    </row>
    <row r="81" spans="20:25" ht="15">
      <c r="T81" s="3"/>
      <c r="U81" s="3"/>
      <c r="V81" s="3"/>
      <c r="W81" s="3"/>
      <c r="X81" s="3"/>
      <c r="Y81" s="3"/>
    </row>
    <row r="82" spans="20:25" ht="15">
      <c r="T82" s="3"/>
      <c r="U82" s="3"/>
      <c r="V82" s="3"/>
      <c r="W82" s="3"/>
      <c r="X82" s="3"/>
      <c r="Y82" s="3"/>
    </row>
    <row r="83" spans="20:25" ht="15">
      <c r="T83" s="3"/>
      <c r="U83" s="3"/>
      <c r="V83" s="3"/>
      <c r="W83" s="3"/>
      <c r="X83" s="3"/>
      <c r="Y83" s="3"/>
    </row>
    <row r="84" spans="20:25" ht="15">
      <c r="T84" s="3"/>
      <c r="U84" s="3"/>
      <c r="V84" s="3"/>
      <c r="W84" s="3"/>
      <c r="X84" s="3"/>
      <c r="Y84" s="3"/>
    </row>
    <row r="85" spans="20:25" ht="15">
      <c r="T85" s="3"/>
      <c r="U85" s="3"/>
      <c r="V85" s="3"/>
      <c r="W85" s="3"/>
      <c r="X85" s="3"/>
      <c r="Y85" s="3"/>
    </row>
    <row r="86" spans="20:25" ht="15">
      <c r="T86" s="3"/>
      <c r="U86" s="3"/>
      <c r="V86" s="3"/>
      <c r="W86" s="3"/>
      <c r="X86" s="3"/>
      <c r="Y86" s="3"/>
    </row>
    <row r="87" spans="20:25" ht="15">
      <c r="T87" s="3"/>
      <c r="U87" s="3"/>
      <c r="V87" s="3"/>
      <c r="W87" s="3"/>
      <c r="X87" s="3"/>
      <c r="Y87" s="3"/>
    </row>
    <row r="88" spans="20:25" ht="15">
      <c r="T88" s="3"/>
      <c r="U88" s="3"/>
      <c r="V88" s="3"/>
      <c r="W88" s="3"/>
      <c r="X88" s="3"/>
      <c r="Y88" s="3"/>
    </row>
    <row r="89" spans="20:25" ht="15">
      <c r="T89" s="3"/>
      <c r="U89" s="3"/>
      <c r="V89" s="3"/>
      <c r="W89" s="3"/>
      <c r="X89" s="3"/>
      <c r="Y89" s="3"/>
    </row>
    <row r="90" spans="20:25" ht="15">
      <c r="T90" s="3"/>
      <c r="U90" s="3"/>
      <c r="V90" s="3"/>
      <c r="W90" s="3"/>
      <c r="X90" s="3"/>
      <c r="Y90" s="3"/>
    </row>
    <row r="91" spans="20:25" ht="15">
      <c r="T91" s="3"/>
      <c r="U91" s="3"/>
      <c r="V91" s="3"/>
      <c r="W91" s="3"/>
      <c r="X91" s="3"/>
      <c r="Y91" s="3"/>
    </row>
    <row r="92" spans="20:25" ht="15">
      <c r="T92" s="3"/>
      <c r="U92" s="3"/>
      <c r="V92" s="3"/>
      <c r="W92" s="3"/>
      <c r="X92" s="3"/>
      <c r="Y92" s="3"/>
    </row>
    <row r="93" spans="20:25" ht="15">
      <c r="T93" s="3"/>
      <c r="U93" s="3"/>
      <c r="V93" s="3"/>
      <c r="W93" s="3"/>
      <c r="X93" s="3"/>
      <c r="Y93" s="3"/>
    </row>
    <row r="94" spans="20:25" ht="15">
      <c r="T94" s="3"/>
      <c r="U94" s="3"/>
      <c r="V94" s="3"/>
      <c r="W94" s="3"/>
      <c r="X94" s="3"/>
      <c r="Y94" s="3"/>
    </row>
    <row r="95" spans="20:25" ht="15">
      <c r="T95" s="3"/>
      <c r="U95" s="3"/>
      <c r="V95" s="3"/>
      <c r="W95" s="3"/>
      <c r="X95" s="3"/>
      <c r="Y95" s="3"/>
    </row>
    <row r="96" spans="20:25" ht="15">
      <c r="T96" s="3"/>
      <c r="U96" s="3"/>
      <c r="V96" s="3"/>
      <c r="W96" s="3"/>
      <c r="X96" s="3"/>
      <c r="Y96" s="3"/>
    </row>
    <row r="97" spans="20:25" ht="15">
      <c r="T97" s="3"/>
      <c r="U97" s="3"/>
      <c r="V97" s="3"/>
      <c r="W97" s="3"/>
      <c r="X97" s="3"/>
      <c r="Y97" s="3"/>
    </row>
    <row r="98" spans="20:25" ht="15">
      <c r="T98" s="3"/>
      <c r="U98" s="3"/>
      <c r="V98" s="3"/>
      <c r="W98" s="3"/>
      <c r="X98" s="3"/>
      <c r="Y98" s="3"/>
    </row>
    <row r="99" spans="20:25" ht="15">
      <c r="T99" s="3"/>
      <c r="U99" s="3"/>
      <c r="V99" s="3"/>
      <c r="W99" s="3"/>
      <c r="X99" s="3"/>
      <c r="Y99" s="3"/>
    </row>
    <row r="100" spans="20:25" ht="15">
      <c r="T100" s="3"/>
      <c r="U100" s="3"/>
      <c r="V100" s="3"/>
      <c r="W100" s="3"/>
      <c r="X100" s="3"/>
      <c r="Y100" s="3"/>
    </row>
    <row r="101" spans="20:25" ht="15">
      <c r="T101" s="3"/>
      <c r="U101" s="3"/>
      <c r="V101" s="3"/>
      <c r="W101" s="3"/>
      <c r="X101" s="3"/>
      <c r="Y101" s="3"/>
    </row>
    <row r="102" spans="20:25" ht="15">
      <c r="T102" s="3"/>
      <c r="U102" s="3"/>
      <c r="V102" s="3"/>
      <c r="W102" s="3"/>
      <c r="X102" s="3"/>
      <c r="Y102" s="3"/>
    </row>
    <row r="103" spans="20:25" ht="15">
      <c r="T103" s="3"/>
      <c r="U103" s="3"/>
      <c r="V103" s="3"/>
      <c r="W103" s="3"/>
      <c r="X103" s="3"/>
      <c r="Y103" s="3"/>
    </row>
    <row r="104" spans="20:25" ht="15">
      <c r="T104" s="3"/>
      <c r="U104" s="3"/>
      <c r="V104" s="3"/>
      <c r="W104" s="3"/>
      <c r="X104" s="3"/>
      <c r="Y104" s="3"/>
    </row>
    <row r="105" spans="20:25" ht="15">
      <c r="T105" s="3"/>
      <c r="U105" s="3"/>
      <c r="V105" s="3"/>
      <c r="W105" s="3"/>
      <c r="X105" s="3"/>
      <c r="Y105" s="3"/>
    </row>
    <row r="106" spans="20:25" ht="15">
      <c r="T106" s="3"/>
      <c r="U106" s="3"/>
      <c r="V106" s="3"/>
      <c r="W106" s="3"/>
      <c r="X106" s="3"/>
      <c r="Y106" s="3"/>
    </row>
    <row r="107" spans="20:25" ht="15">
      <c r="T107" s="3"/>
      <c r="U107" s="3"/>
      <c r="V107" s="3"/>
      <c r="W107" s="3"/>
      <c r="X107" s="3"/>
      <c r="Y107" s="3"/>
    </row>
    <row r="108" spans="20:25" ht="15">
      <c r="T108" s="3"/>
      <c r="U108" s="3"/>
      <c r="V108" s="3"/>
      <c r="W108" s="3"/>
      <c r="X108" s="3"/>
      <c r="Y108" s="3"/>
    </row>
  </sheetData>
  <mergeCells count="3">
    <mergeCell ref="O24:Q24"/>
    <mergeCell ref="I24:K24"/>
    <mergeCell ref="U24:W24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8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2.28125" style="27" customWidth="1"/>
    <col min="2" max="2" width="6.7109375" style="27" customWidth="1"/>
    <col min="3" max="3" width="29.140625" style="27" customWidth="1"/>
    <col min="4" max="4" width="15.421875" style="27" customWidth="1"/>
    <col min="5" max="6" width="9.140625" style="27" customWidth="1"/>
    <col min="7" max="7" width="15.57421875" style="27" customWidth="1"/>
    <col min="8" max="8" width="15.140625" style="27" customWidth="1"/>
    <col min="9" max="9" width="18.140625" style="27" customWidth="1"/>
    <col min="10" max="10" width="16.28125" style="27" customWidth="1"/>
    <col min="11" max="11" width="9.140625" style="27" customWidth="1"/>
    <col min="12" max="12" width="9.140625" style="28" customWidth="1"/>
    <col min="13" max="13" width="15.28125" style="27" customWidth="1"/>
    <col min="14" max="14" width="13.8515625" style="27" customWidth="1"/>
    <col min="15" max="15" width="17.57421875" style="27" customWidth="1"/>
    <col min="16" max="16" width="14.8515625" style="27" customWidth="1"/>
    <col min="17" max="17" width="9.140625" style="27" customWidth="1"/>
    <col min="18" max="18" width="9.7109375" style="28" customWidth="1"/>
    <col min="19" max="20" width="12.8515625" style="27" bestFit="1" customWidth="1"/>
    <col min="21" max="21" width="14.57421875" style="27" customWidth="1"/>
    <col min="22" max="22" width="12.8515625" style="27" bestFit="1" customWidth="1"/>
    <col min="23" max="23" width="11.140625" style="27" customWidth="1"/>
    <col min="24" max="24" width="14.8515625" style="27" customWidth="1"/>
    <col min="25" max="16384" width="9.140625" style="27" customWidth="1"/>
  </cols>
  <sheetData>
    <row r="1" ht="15.75" thickBot="1"/>
    <row r="2" spans="3:9" ht="15.75">
      <c r="C2" s="29" t="s">
        <v>31</v>
      </c>
      <c r="G2" s="30"/>
      <c r="H2" s="31"/>
      <c r="I2" s="32"/>
    </row>
    <row r="3" spans="3:9" ht="15.75">
      <c r="C3" s="29"/>
      <c r="G3" s="33"/>
      <c r="H3" s="34" t="s">
        <v>36</v>
      </c>
      <c r="I3" s="35"/>
    </row>
    <row r="4" spans="7:9" ht="18">
      <c r="G4" s="33"/>
      <c r="H4" s="36" t="s">
        <v>37</v>
      </c>
      <c r="I4" s="35"/>
    </row>
    <row r="5" spans="2:9" ht="15.75">
      <c r="B5" s="27" t="s">
        <v>0</v>
      </c>
      <c r="D5" s="27">
        <f>Input!D5</f>
        <v>35</v>
      </c>
      <c r="G5" s="33"/>
      <c r="H5" s="37" t="s">
        <v>39</v>
      </c>
      <c r="I5" s="35"/>
    </row>
    <row r="6" spans="2:9" ht="15">
      <c r="B6" s="27" t="s">
        <v>1</v>
      </c>
      <c r="D6" s="27">
        <f>Input!D6</f>
        <v>10</v>
      </c>
      <c r="G6" s="33"/>
      <c r="H6" s="34" t="s">
        <v>38</v>
      </c>
      <c r="I6" s="35"/>
    </row>
    <row r="7" spans="2:9" ht="15">
      <c r="B7" s="27" t="s">
        <v>3</v>
      </c>
      <c r="D7" s="27">
        <f>Input!D7</f>
        <v>55</v>
      </c>
      <c r="G7" s="33"/>
      <c r="H7" s="38"/>
      <c r="I7" s="35"/>
    </row>
    <row r="8" spans="2:9" ht="15">
      <c r="B8" s="27" t="s">
        <v>2</v>
      </c>
      <c r="D8" s="39">
        <f>Input!D8</f>
        <v>1</v>
      </c>
      <c r="G8" s="33"/>
      <c r="H8" s="40" t="s">
        <v>41</v>
      </c>
      <c r="I8" s="35"/>
    </row>
    <row r="9" spans="2:9" ht="15.75" thickBot="1">
      <c r="B9" s="27" t="s">
        <v>24</v>
      </c>
      <c r="D9" s="41">
        <f>Input!D9</f>
        <v>0.7</v>
      </c>
      <c r="G9" s="42"/>
      <c r="H9" s="43"/>
      <c r="I9" s="44"/>
    </row>
    <row r="10" spans="2:4" ht="15">
      <c r="B10" s="27" t="s">
        <v>25</v>
      </c>
      <c r="D10" s="27">
        <f>Input!D10</f>
        <v>13</v>
      </c>
    </row>
    <row r="11" ht="5.25" customHeight="1">
      <c r="D11" s="39"/>
    </row>
    <row r="12" spans="2:8" ht="15">
      <c r="B12" s="27" t="s">
        <v>7</v>
      </c>
      <c r="D12" s="45">
        <f>Input!D12</f>
        <v>10000</v>
      </c>
      <c r="G12" s="27" t="s">
        <v>32</v>
      </c>
      <c r="H12" s="46">
        <f>Calcs!H12</f>
        <v>4159463.7707187086</v>
      </c>
    </row>
    <row r="13" ht="4.5" customHeight="1"/>
    <row r="14" spans="2:8" ht="15">
      <c r="B14" s="27" t="s">
        <v>5</v>
      </c>
      <c r="D14" s="41">
        <f>Input!D14</f>
        <v>0.04</v>
      </c>
      <c r="G14" s="47" t="s">
        <v>33</v>
      </c>
      <c r="H14" s="46">
        <f>Calcs!H14</f>
        <v>795000</v>
      </c>
    </row>
    <row r="15" spans="2:8" ht="15">
      <c r="B15" s="27" t="s">
        <v>4</v>
      </c>
      <c r="D15" s="41">
        <f>Input!D15</f>
        <v>0.07</v>
      </c>
      <c r="G15" s="47" t="s">
        <v>35</v>
      </c>
      <c r="H15" s="46">
        <f>Calcs!H15</f>
        <v>2690218.4075523224</v>
      </c>
    </row>
    <row r="16" spans="2:20" ht="15">
      <c r="B16" s="27" t="s">
        <v>6</v>
      </c>
      <c r="D16" s="41">
        <f>Input!D16</f>
        <v>0.05</v>
      </c>
      <c r="G16" s="47" t="s">
        <v>34</v>
      </c>
      <c r="H16" s="46">
        <f>Calcs!H16</f>
        <v>674245.3631663863</v>
      </c>
      <c r="T16" s="48"/>
    </row>
    <row r="17" ht="3.75" customHeight="1">
      <c r="D17" s="49"/>
    </row>
    <row r="18" spans="2:4" ht="15">
      <c r="B18" s="27" t="s">
        <v>9</v>
      </c>
      <c r="D18" s="27">
        <f>Input!D18</f>
        <v>78</v>
      </c>
    </row>
    <row r="19" ht="5.25" customHeight="1" thickBot="1">
      <c r="D19" s="45"/>
    </row>
    <row r="20" spans="2:8" ht="16.5" thickBot="1">
      <c r="B20" s="27" t="s">
        <v>14</v>
      </c>
      <c r="D20" s="45">
        <f>Input!D20</f>
        <v>500000</v>
      </c>
      <c r="G20" s="50">
        <f>Calcs!G20</f>
        <v>0.08925954833004512</v>
      </c>
      <c r="H20" s="27" t="s">
        <v>30</v>
      </c>
    </row>
    <row r="21" spans="2:4" ht="15">
      <c r="B21" s="27" t="s">
        <v>15</v>
      </c>
      <c r="D21" s="51">
        <f>Input!D21</f>
        <v>0.1</v>
      </c>
    </row>
    <row r="23" spans="2:25" ht="6.75" customHeight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2"/>
      <c r="N23" s="52"/>
      <c r="O23" s="52"/>
      <c r="P23" s="52"/>
      <c r="Q23" s="52"/>
      <c r="R23" s="53"/>
      <c r="S23" s="52"/>
      <c r="T23" s="53"/>
      <c r="U23" s="53"/>
      <c r="V23" s="53"/>
      <c r="W23" s="53"/>
      <c r="X23" s="52"/>
      <c r="Y23" s="52"/>
    </row>
    <row r="24" spans="6:23" ht="15">
      <c r="F24" s="28" t="s">
        <v>21</v>
      </c>
      <c r="H24" s="55" t="s">
        <v>20</v>
      </c>
      <c r="I24" s="55"/>
      <c r="J24" s="55"/>
      <c r="L24" s="28" t="s">
        <v>21</v>
      </c>
      <c r="N24" s="55" t="s">
        <v>20</v>
      </c>
      <c r="O24" s="55"/>
      <c r="P24" s="55"/>
      <c r="Q24" s="28"/>
      <c r="R24" s="28" t="s">
        <v>22</v>
      </c>
      <c r="T24" s="55" t="s">
        <v>29</v>
      </c>
      <c r="U24" s="55"/>
      <c r="V24" s="55"/>
      <c r="W24" s="28"/>
    </row>
    <row r="25" spans="2:24" ht="15">
      <c r="B25" s="27" t="s">
        <v>8</v>
      </c>
      <c r="D25" s="27">
        <f>Calcs!D25</f>
        <v>20</v>
      </c>
      <c r="F25" s="28">
        <f>Calcs!F25</f>
        <v>55</v>
      </c>
      <c r="G25" s="46">
        <f>Calcs!G25</f>
        <v>4159463.7707187086</v>
      </c>
      <c r="H25" s="46">
        <f>Calcs!H25</f>
        <v>-241150</v>
      </c>
      <c r="I25" s="46">
        <f>Calcs!I25</f>
        <v>282722.2139503096</v>
      </c>
      <c r="J25" s="46">
        <f>Calcs!J25</f>
        <v>4201035.984669019</v>
      </c>
      <c r="L25" s="28">
        <f>Calcs!L25</f>
        <v>55</v>
      </c>
      <c r="M25" s="46">
        <f>Calcs!M25</f>
        <v>3485218.4075523224</v>
      </c>
      <c r="N25" s="46">
        <f>Calcs!N25</f>
        <v>-241150</v>
      </c>
      <c r="O25" s="46">
        <f>Calcs!O25</f>
        <v>235525.03852866258</v>
      </c>
      <c r="P25" s="46">
        <f>Calcs!P25</f>
        <v>3479593.446080985</v>
      </c>
      <c r="R25" s="28">
        <f>Calcs!R25</f>
        <v>1</v>
      </c>
      <c r="S25" s="45">
        <f>Calcs!S25</f>
        <v>10000</v>
      </c>
      <c r="T25" s="45">
        <f>Calcs!T25</f>
        <v>12000</v>
      </c>
      <c r="U25" s="45">
        <f>Calcs!U25</f>
        <v>0</v>
      </c>
      <c r="V25" s="45">
        <f>Calcs!V25</f>
        <v>12000</v>
      </c>
      <c r="W25" s="45">
        <f>Calcs!W25</f>
        <v>420.00000000000006</v>
      </c>
      <c r="X25" s="45">
        <f>Calcs!X25</f>
        <v>12420</v>
      </c>
    </row>
    <row r="26" spans="2:24" ht="15">
      <c r="B26" s="27" t="s">
        <v>10</v>
      </c>
      <c r="D26" s="27">
        <f>Calcs!D26</f>
        <v>23</v>
      </c>
      <c r="F26" s="28">
        <f>Calcs!F26</f>
        <v>56</v>
      </c>
      <c r="G26" s="46">
        <f>Calcs!G26</f>
        <v>4201035.984669019</v>
      </c>
      <c r="H26" s="46">
        <f>Calcs!H26</f>
        <v>-250796</v>
      </c>
      <c r="I26" s="46">
        <f>Calcs!I26</f>
        <v>285294.6589268313</v>
      </c>
      <c r="J26" s="46">
        <f>Calcs!J26</f>
        <v>4235534.64359585</v>
      </c>
      <c r="L26" s="28">
        <f>Calcs!L26</f>
        <v>56</v>
      </c>
      <c r="M26" s="46">
        <f>Calcs!M26</f>
        <v>3479593.446080985</v>
      </c>
      <c r="N26" s="46">
        <f>Calcs!N26</f>
        <v>-250796</v>
      </c>
      <c r="O26" s="46">
        <f>Calcs!O26</f>
        <v>234793.68122566896</v>
      </c>
      <c r="P26" s="46">
        <f>Calcs!P26</f>
        <v>3463591.127306654</v>
      </c>
      <c r="R26" s="28">
        <f>Calcs!R26</f>
        <v>2</v>
      </c>
      <c r="S26" s="45">
        <f>Calcs!S26</f>
        <v>10500</v>
      </c>
      <c r="T26" s="45">
        <f>Calcs!T26</f>
        <v>12600</v>
      </c>
      <c r="U26" s="45">
        <f>Calcs!U26</f>
        <v>12420</v>
      </c>
      <c r="V26" s="45">
        <f>Calcs!V26</f>
        <v>12600</v>
      </c>
      <c r="W26" s="45">
        <f>Calcs!W26</f>
        <v>1310.4</v>
      </c>
      <c r="X26" s="45">
        <f>Calcs!X26</f>
        <v>26330.4</v>
      </c>
    </row>
    <row r="27" spans="2:24" ht="15">
      <c r="B27" s="27" t="s">
        <v>11</v>
      </c>
      <c r="D27" s="27">
        <f>Calcs!D27</f>
        <v>30</v>
      </c>
      <c r="F27" s="28">
        <f>Calcs!F27</f>
        <v>57</v>
      </c>
      <c r="G27" s="46">
        <f>Calcs!G27</f>
        <v>4235534.64359585</v>
      </c>
      <c r="H27" s="46">
        <f>Calcs!H27</f>
        <v>-260827.84</v>
      </c>
      <c r="I27" s="46">
        <f>Calcs!I27</f>
        <v>287358.4506517095</v>
      </c>
      <c r="J27" s="46">
        <f>Calcs!J27</f>
        <v>4262065.25424756</v>
      </c>
      <c r="L27" s="28">
        <f>Calcs!L27</f>
        <v>57</v>
      </c>
      <c r="M27" s="46">
        <f>Calcs!M27</f>
        <v>3463591.127306654</v>
      </c>
      <c r="N27" s="46">
        <f>Calcs!N27</f>
        <v>-260827.84</v>
      </c>
      <c r="O27" s="46">
        <f>Calcs!O27</f>
        <v>233322.4045114658</v>
      </c>
      <c r="P27" s="46">
        <f>Calcs!P27</f>
        <v>3436085.69181812</v>
      </c>
      <c r="R27" s="28">
        <f>Calcs!R27</f>
        <v>3</v>
      </c>
      <c r="S27" s="45">
        <f>Calcs!S27</f>
        <v>11025</v>
      </c>
      <c r="T27" s="45">
        <f>Calcs!T27</f>
        <v>13230</v>
      </c>
      <c r="U27" s="45">
        <f>Calcs!U27</f>
        <v>26330.4</v>
      </c>
      <c r="V27" s="45">
        <f>Calcs!V27</f>
        <v>13230</v>
      </c>
      <c r="W27" s="45">
        <f>Calcs!W27</f>
        <v>2306.1780000000003</v>
      </c>
      <c r="X27" s="45">
        <f>Calcs!X27</f>
        <v>41866.578</v>
      </c>
    </row>
    <row r="28" spans="2:24" ht="15">
      <c r="B28" s="27" t="s">
        <v>13</v>
      </c>
      <c r="D28" s="45">
        <f>Calcs!D28</f>
        <v>26500</v>
      </c>
      <c r="F28" s="28">
        <f>Calcs!F28</f>
        <v>58</v>
      </c>
      <c r="G28" s="46">
        <f>Calcs!G28</f>
        <v>4262065.25424756</v>
      </c>
      <c r="H28" s="46">
        <f>Calcs!H28</f>
        <v>-271260.9536</v>
      </c>
      <c r="I28" s="46">
        <f>Calcs!I28</f>
        <v>288850.43442132924</v>
      </c>
      <c r="J28" s="46">
        <f>Calcs!J28</f>
        <v>4279654.735068889</v>
      </c>
      <c r="L28" s="28">
        <f>Calcs!L28</f>
        <v>58</v>
      </c>
      <c r="M28" s="46">
        <f>Calcs!M28</f>
        <v>3436085.69181812</v>
      </c>
      <c r="N28" s="46">
        <f>Calcs!N28</f>
        <v>-271260.9536</v>
      </c>
      <c r="O28" s="46">
        <f>Calcs!O28</f>
        <v>231031.86505126843</v>
      </c>
      <c r="P28" s="46">
        <f>Calcs!P28</f>
        <v>3395856.6032693884</v>
      </c>
      <c r="R28" s="28">
        <f>Calcs!R28</f>
        <v>4</v>
      </c>
      <c r="S28" s="45">
        <f>Calcs!S28</f>
        <v>11576.25</v>
      </c>
      <c r="T28" s="45">
        <f>Calcs!T28</f>
        <v>13891.5</v>
      </c>
      <c r="U28" s="45">
        <f>Calcs!U28</f>
        <v>41866.578</v>
      </c>
      <c r="V28" s="45">
        <f>Calcs!V28</f>
        <v>13891.5</v>
      </c>
      <c r="W28" s="45">
        <f>Calcs!W28</f>
        <v>3416.8629600000004</v>
      </c>
      <c r="X28" s="45">
        <f>Calcs!X28</f>
        <v>59174.94096</v>
      </c>
    </row>
    <row r="29" spans="2:24" ht="15">
      <c r="B29" s="27" t="s">
        <v>12</v>
      </c>
      <c r="D29" s="45">
        <f>Calcs!D29</f>
        <v>795000</v>
      </c>
      <c r="F29" s="28">
        <f>Calcs!F29</f>
        <v>59</v>
      </c>
      <c r="G29" s="46">
        <f>Calcs!G29</f>
        <v>4279654.735068889</v>
      </c>
      <c r="H29" s="46">
        <f>Calcs!H29</f>
        <v>-282111.391744</v>
      </c>
      <c r="I29" s="46">
        <f>Calcs!I29</f>
        <v>289701.9327437823</v>
      </c>
      <c r="J29" s="46">
        <f>Calcs!J29</f>
        <v>4287245.276068672</v>
      </c>
      <c r="L29" s="28">
        <f>Calcs!L29</f>
        <v>59</v>
      </c>
      <c r="M29" s="46">
        <f>Calcs!M29</f>
        <v>3395856.6032693884</v>
      </c>
      <c r="N29" s="46">
        <f>Calcs!N29</f>
        <v>-282111.391744</v>
      </c>
      <c r="O29" s="46">
        <f>Calcs!O29</f>
        <v>227836.0635178172</v>
      </c>
      <c r="P29" s="46">
        <f>Calcs!P29</f>
        <v>3341581.275043206</v>
      </c>
      <c r="R29" s="28">
        <f>Calcs!R29</f>
        <v>5</v>
      </c>
      <c r="S29" s="45">
        <f>Calcs!S29</f>
        <v>12155.0625</v>
      </c>
      <c r="T29" s="45">
        <f>Calcs!T29</f>
        <v>14586.075</v>
      </c>
      <c r="U29" s="45">
        <f>Calcs!U29</f>
        <v>59174.94096</v>
      </c>
      <c r="V29" s="45">
        <f>Calcs!V29</f>
        <v>14586.075</v>
      </c>
      <c r="W29" s="45">
        <f>Calcs!W29</f>
        <v>4652.758492200001</v>
      </c>
      <c r="X29" s="45">
        <f>Calcs!X29</f>
        <v>78413.7744522</v>
      </c>
    </row>
    <row r="30" spans="6:24" ht="15">
      <c r="F30" s="28">
        <f>Calcs!F30</f>
        <v>60</v>
      </c>
      <c r="G30" s="46">
        <f>Calcs!G30</f>
        <v>4287245.276068672</v>
      </c>
      <c r="H30" s="46">
        <f>Calcs!H30</f>
        <v>-293395.84741376</v>
      </c>
      <c r="I30" s="46">
        <f>Calcs!I30</f>
        <v>289838.31466532545</v>
      </c>
      <c r="J30" s="46">
        <f>Calcs!J30</f>
        <v>4283687.743320237</v>
      </c>
      <c r="L30" s="28">
        <f>Calcs!L30</f>
        <v>60</v>
      </c>
      <c r="M30" s="46">
        <f>Calcs!M30</f>
        <v>3341581.275043206</v>
      </c>
      <c r="N30" s="46">
        <f>Calcs!N30</f>
        <v>-293395.84741376</v>
      </c>
      <c r="O30" s="46">
        <f>Calcs!O30</f>
        <v>223641.83459354285</v>
      </c>
      <c r="P30" s="46">
        <f>Calcs!P30</f>
        <v>3271827.2622229885</v>
      </c>
      <c r="R30" s="28">
        <f>Calcs!R30</f>
        <v>6</v>
      </c>
      <c r="S30" s="45">
        <f>Calcs!S30</f>
        <v>12762.815625000001</v>
      </c>
      <c r="T30" s="45">
        <f>Calcs!T30</f>
        <v>15315.378750000003</v>
      </c>
      <c r="U30" s="45">
        <f>Calcs!U30</f>
        <v>78413.7744522</v>
      </c>
      <c r="V30" s="45">
        <f>Calcs!V30</f>
        <v>15315.378750000003</v>
      </c>
      <c r="W30" s="45">
        <f>Calcs!W30</f>
        <v>6025.002467904001</v>
      </c>
      <c r="X30" s="45">
        <f>Calcs!X30</f>
        <v>99754.15567010401</v>
      </c>
    </row>
    <row r="31" spans="2:24" ht="15">
      <c r="B31" s="27" t="s">
        <v>16</v>
      </c>
      <c r="D31" s="45">
        <f>Calcs!D31</f>
        <v>1934842.2312430898</v>
      </c>
      <c r="F31" s="28">
        <f>Calcs!F31</f>
        <v>61</v>
      </c>
      <c r="G31" s="46">
        <f>Calcs!G31</f>
        <v>4283687.743320237</v>
      </c>
      <c r="H31" s="46">
        <f>Calcs!H31</f>
        <v>-305131.68131031044</v>
      </c>
      <c r="I31" s="46">
        <f>Calcs!I31</f>
        <v>289178.5331865558</v>
      </c>
      <c r="J31" s="46">
        <f>Calcs!J31</f>
        <v>4267734.595196482</v>
      </c>
      <c r="L31" s="28">
        <f>Calcs!L31</f>
        <v>61</v>
      </c>
      <c r="M31" s="46">
        <f>Calcs!M31</f>
        <v>3271827.2622229885</v>
      </c>
      <c r="N31" s="46">
        <f>Calcs!N31</f>
        <v>-305131.68131031044</v>
      </c>
      <c r="O31" s="46">
        <f>Calcs!O31</f>
        <v>218348.29950974838</v>
      </c>
      <c r="P31" s="46">
        <f>Calcs!P31</f>
        <v>3185043.8804224264</v>
      </c>
      <c r="R31" s="28">
        <f>Calcs!R31</f>
        <v>7</v>
      </c>
      <c r="S31" s="45">
        <f>Calcs!S31</f>
        <v>13400.956406250001</v>
      </c>
      <c r="T31" s="45">
        <f>Calcs!T31</f>
        <v>16081.147687500003</v>
      </c>
      <c r="U31" s="45">
        <f>Calcs!U31</f>
        <v>99754.15567010401</v>
      </c>
      <c r="V31" s="45">
        <f>Calcs!V31</f>
        <v>16081.147687500003</v>
      </c>
      <c r="W31" s="45">
        <f>Calcs!W31</f>
        <v>7545.631065969781</v>
      </c>
      <c r="X31" s="45">
        <f>Calcs!X31</f>
        <v>123380.9344235738</v>
      </c>
    </row>
    <row r="32" spans="2:24" ht="15">
      <c r="B32" s="27" t="s">
        <v>17</v>
      </c>
      <c r="D32" s="45">
        <f>Calcs!D32</f>
        <v>755376.1763092326</v>
      </c>
      <c r="F32" s="28">
        <f>Calcs!F32</f>
        <v>62</v>
      </c>
      <c r="G32" s="46">
        <f>Calcs!G32</f>
        <v>4267734.595196482</v>
      </c>
      <c r="H32" s="46">
        <f>Calcs!H32</f>
        <v>-317336.9485627229</v>
      </c>
      <c r="I32" s="46">
        <f>Calcs!I32</f>
        <v>287634.62846405845</v>
      </c>
      <c r="J32" s="46">
        <f>Calcs!J32</f>
        <v>4238032.275097817</v>
      </c>
      <c r="L32" s="28">
        <f>Calcs!L32</f>
        <v>62</v>
      </c>
      <c r="M32" s="46">
        <f>Calcs!M32</f>
        <v>3185043.8804224264</v>
      </c>
      <c r="N32" s="46">
        <f>Calcs!N32</f>
        <v>-317336.9485627229</v>
      </c>
      <c r="O32" s="46">
        <f>Calcs!O32</f>
        <v>211846.27842987457</v>
      </c>
      <c r="P32" s="46">
        <f>Calcs!P32</f>
        <v>3079553.2102895784</v>
      </c>
      <c r="R32" s="28">
        <f>Calcs!R32</f>
        <v>8</v>
      </c>
      <c r="S32" s="45">
        <f>Calcs!S32</f>
        <v>14071.004226562502</v>
      </c>
      <c r="T32" s="45">
        <f>Calcs!T32</f>
        <v>16885.205071875003</v>
      </c>
      <c r="U32" s="45">
        <f>Calcs!U32</f>
        <v>123380.9344235738</v>
      </c>
      <c r="V32" s="45">
        <f>Calcs!V32</f>
        <v>16885.205071875003</v>
      </c>
      <c r="W32" s="45">
        <f>Calcs!W32</f>
        <v>9227.647587165791</v>
      </c>
      <c r="X32" s="45">
        <f>Calcs!X32</f>
        <v>149493.78708261458</v>
      </c>
    </row>
    <row r="33" spans="2:24" ht="15">
      <c r="B33" s="27" t="s">
        <v>18</v>
      </c>
      <c r="D33" s="45">
        <f>Calcs!D33</f>
        <v>2690218.4075523224</v>
      </c>
      <c r="F33" s="28">
        <f>Calcs!F33</f>
        <v>63</v>
      </c>
      <c r="G33" s="46">
        <f>Calcs!G33</f>
        <v>4238032.275097817</v>
      </c>
      <c r="H33" s="46">
        <f>Calcs!H33</f>
        <v>-330030.4265052318</v>
      </c>
      <c r="I33" s="46">
        <f>Calcs!I33</f>
        <v>285111.1943291641</v>
      </c>
      <c r="J33" s="46">
        <f>Calcs!J33</f>
        <v>4193113.0429217494</v>
      </c>
      <c r="L33" s="28">
        <f>Calcs!L33</f>
        <v>63</v>
      </c>
      <c r="M33" s="46">
        <f>Calcs!M33</f>
        <v>3079553.2102895784</v>
      </c>
      <c r="N33" s="46">
        <f>Calcs!N33</f>
        <v>-330030.4265052318</v>
      </c>
      <c r="O33" s="46">
        <f>Calcs!O33</f>
        <v>204017.6597925874</v>
      </c>
      <c r="P33" s="46">
        <f>Calcs!P33</f>
        <v>2953540.443576934</v>
      </c>
      <c r="R33" s="28">
        <f>Calcs!R33</f>
        <v>9</v>
      </c>
      <c r="S33" s="45">
        <f>Calcs!S33</f>
        <v>14774.554437890627</v>
      </c>
      <c r="T33" s="45">
        <f>Calcs!T33</f>
        <v>17729.465325468755</v>
      </c>
      <c r="U33" s="45">
        <f>Calcs!U33</f>
        <v>149493.78708261458</v>
      </c>
      <c r="V33" s="45">
        <f>Calcs!V33</f>
        <v>17729.465325468755</v>
      </c>
      <c r="W33" s="45">
        <f>Calcs!W33</f>
        <v>11085.096382174428</v>
      </c>
      <c r="X33" s="45">
        <f>Calcs!X33</f>
        <v>178308.34879025776</v>
      </c>
    </row>
    <row r="34" spans="6:24" ht="15">
      <c r="F34" s="28">
        <f>Calcs!F34</f>
        <v>64</v>
      </c>
      <c r="G34" s="46">
        <f>Calcs!G34</f>
        <v>4193113.0429217494</v>
      </c>
      <c r="H34" s="46">
        <f>Calcs!H34</f>
        <v>-343231.64356544113</v>
      </c>
      <c r="I34" s="46">
        <f>Calcs!I34</f>
        <v>281504.80547973205</v>
      </c>
      <c r="J34" s="46">
        <f>Calcs!J34</f>
        <v>4131386.2048360403</v>
      </c>
      <c r="L34" s="28">
        <f>Calcs!L34</f>
        <v>64</v>
      </c>
      <c r="M34" s="46">
        <f>Calcs!M34</f>
        <v>2953540.443576934</v>
      </c>
      <c r="N34" s="46">
        <f>Calcs!N34</f>
        <v>-343231.64356544113</v>
      </c>
      <c r="O34" s="46">
        <f>Calcs!O34</f>
        <v>194734.72352559492</v>
      </c>
      <c r="P34" s="46">
        <f>Calcs!P34</f>
        <v>2805043.5235370877</v>
      </c>
      <c r="R34" s="28">
        <f>Calcs!R34</f>
        <v>10</v>
      </c>
      <c r="S34" s="45">
        <f>Calcs!S34</f>
        <v>15513.28215978516</v>
      </c>
      <c r="T34" s="45">
        <f>Calcs!T34</f>
        <v>18615.938591742193</v>
      </c>
      <c r="U34" s="45">
        <f>Calcs!U34</f>
        <v>178308.34879025776</v>
      </c>
      <c r="V34" s="45">
        <f>Calcs!V34</f>
        <v>18615.938591742193</v>
      </c>
      <c r="W34" s="45">
        <f>Calcs!W34</f>
        <v>13133.14226602902</v>
      </c>
      <c r="X34" s="45">
        <f>Calcs!X34</f>
        <v>210057.42964802898</v>
      </c>
    </row>
    <row r="35" spans="3:24" ht="15">
      <c r="C35" s="27" t="s">
        <v>19</v>
      </c>
      <c r="D35" s="45">
        <f>Calcs!D35</f>
        <v>75537.61763092325</v>
      </c>
      <c r="F35" s="28">
        <f>Calcs!F35</f>
        <v>65</v>
      </c>
      <c r="G35" s="46">
        <f>Calcs!G35</f>
        <v>4131386.2048360403</v>
      </c>
      <c r="H35" s="46">
        <f>Calcs!H35</f>
        <v>-356960.9093080588</v>
      </c>
      <c r="I35" s="46">
        <f>Calcs!I35</f>
        <v>276703.40251274075</v>
      </c>
      <c r="J35" s="46">
        <f>Calcs!J35</f>
        <v>4051128.6980407224</v>
      </c>
      <c r="L35" s="28">
        <f>Calcs!L35</f>
        <v>65</v>
      </c>
      <c r="M35" s="46">
        <f>Calcs!M35</f>
        <v>2805043.5235370877</v>
      </c>
      <c r="N35" s="46">
        <f>Calcs!N35</f>
        <v>-356960.9093080588</v>
      </c>
      <c r="O35" s="46">
        <f>Calcs!O35</f>
        <v>183859.41482181408</v>
      </c>
      <c r="P35" s="46">
        <f>Calcs!P35</f>
        <v>2631942.0290508433</v>
      </c>
      <c r="R35" s="28">
        <f>Calcs!R35</f>
        <v>11</v>
      </c>
      <c r="S35" s="45">
        <f>Calcs!S35</f>
        <v>16288.946267774418</v>
      </c>
      <c r="T35" s="45">
        <f>Calcs!T35</f>
        <v>19546.7355213293</v>
      </c>
      <c r="U35" s="45">
        <f>Calcs!U35</f>
        <v>210057.42964802898</v>
      </c>
      <c r="V35" s="45">
        <f>Calcs!V35</f>
        <v>19546.7355213293</v>
      </c>
      <c r="W35" s="45">
        <f>Calcs!W35</f>
        <v>15388.155818608555</v>
      </c>
      <c r="X35" s="45">
        <f>Calcs!X35</f>
        <v>244992.32098796684</v>
      </c>
    </row>
    <row r="36" spans="6:24" ht="15">
      <c r="F36" s="28">
        <f>Calcs!F36</f>
        <v>66</v>
      </c>
      <c r="G36" s="46">
        <f>Calcs!G36</f>
        <v>4051128.6980407224</v>
      </c>
      <c r="H36" s="46">
        <f>Calcs!H36</f>
        <v>-371239.3456803812</v>
      </c>
      <c r="I36" s="46">
        <f>Calcs!I36</f>
        <v>270585.63176403724</v>
      </c>
      <c r="J36" s="46">
        <f>Calcs!J36</f>
        <v>3950474.9841243783</v>
      </c>
      <c r="L36" s="28">
        <f>Calcs!L36</f>
        <v>66</v>
      </c>
      <c r="M36" s="46">
        <f>Calcs!M36</f>
        <v>2631942.0290508433</v>
      </c>
      <c r="N36" s="46">
        <f>Calcs!N36</f>
        <v>-371239.3456803812</v>
      </c>
      <c r="O36" s="46">
        <f>Calcs!O36</f>
        <v>171242.56493474572</v>
      </c>
      <c r="P36" s="46">
        <f>Calcs!P36</f>
        <v>2431945.248305208</v>
      </c>
      <c r="R36" s="28">
        <f>Calcs!R36</f>
        <v>12</v>
      </c>
      <c r="S36" s="45">
        <f>Calcs!S36</f>
        <v>17103.393581163138</v>
      </c>
      <c r="T36" s="45">
        <f>Calcs!T36</f>
        <v>20524.072297395767</v>
      </c>
      <c r="U36" s="45">
        <f>Calcs!U36</f>
        <v>244992.32098796684</v>
      </c>
      <c r="V36" s="45">
        <f>Calcs!V36</f>
        <v>20524.072297395767</v>
      </c>
      <c r="W36" s="45">
        <f>Calcs!W36</f>
        <v>17867.804999566535</v>
      </c>
      <c r="X36" s="45">
        <f>Calcs!X36</f>
        <v>283384.19828492915</v>
      </c>
    </row>
    <row r="37" spans="2:24" ht="15">
      <c r="B37" s="27" t="s">
        <v>26</v>
      </c>
      <c r="D37" s="45">
        <f>Calcs!D37</f>
        <v>3485218.4075523224</v>
      </c>
      <c r="F37" s="28">
        <f>Calcs!F37</f>
        <v>67</v>
      </c>
      <c r="G37" s="46">
        <f>Calcs!G37</f>
        <v>3950474.9841243783</v>
      </c>
      <c r="H37" s="46">
        <f>Calcs!H37</f>
        <v>-386088.9195075964</v>
      </c>
      <c r="I37" s="46">
        <f>Calcs!I37</f>
        <v>263020.13670594065</v>
      </c>
      <c r="J37" s="46">
        <f>Calcs!J37</f>
        <v>3827406.2013227222</v>
      </c>
      <c r="L37" s="28">
        <f>Calcs!L37</f>
        <v>67</v>
      </c>
      <c r="M37" s="46">
        <f>Calcs!M37</f>
        <v>2431945.248305208</v>
      </c>
      <c r="N37" s="46">
        <f>Calcs!N37</f>
        <v>-386088.9195075964</v>
      </c>
      <c r="O37" s="46">
        <f>Calcs!O37</f>
        <v>156723.05519859868</v>
      </c>
      <c r="P37" s="46">
        <f>Calcs!P37</f>
        <v>2202579.3839962105</v>
      </c>
      <c r="R37" s="28">
        <f>Calcs!R37</f>
        <v>13</v>
      </c>
      <c r="S37" s="45">
        <f>Calcs!S37</f>
        <v>17958.563260221297</v>
      </c>
      <c r="T37" s="45">
        <f>Calcs!T37</f>
        <v>21550.27591226556</v>
      </c>
      <c r="U37" s="45">
        <f>Calcs!U37</f>
        <v>283384.19828492915</v>
      </c>
      <c r="V37" s="45">
        <f>Calcs!V37</f>
        <v>21550.27591226556</v>
      </c>
      <c r="W37" s="45">
        <f>Calcs!W37</f>
        <v>20591.153536874335</v>
      </c>
      <c r="X37" s="45">
        <f>Calcs!X37</f>
        <v>325525.6277340691</v>
      </c>
    </row>
    <row r="38" spans="6:24" ht="15">
      <c r="F38" s="28">
        <f>Calcs!F38</f>
        <v>68</v>
      </c>
      <c r="G38" s="46">
        <f>Calcs!G38</f>
        <v>3827406.2013227222</v>
      </c>
      <c r="H38" s="46">
        <f>Calcs!H38</f>
        <v>-401532.4762879003</v>
      </c>
      <c r="I38" s="46">
        <f>Calcs!I38</f>
        <v>253864.79742251406</v>
      </c>
      <c r="J38" s="46">
        <f>Calcs!J38</f>
        <v>3679738.522457336</v>
      </c>
      <c r="L38" s="28">
        <f>Calcs!L38</f>
        <v>68</v>
      </c>
      <c r="M38" s="46">
        <f>Calcs!M38</f>
        <v>2202579.3839962105</v>
      </c>
      <c r="N38" s="46">
        <f>Calcs!N38</f>
        <v>-401532.4762879003</v>
      </c>
      <c r="O38" s="46">
        <f>Calcs!O38</f>
        <v>140126.92020965824</v>
      </c>
      <c r="P38" s="46">
        <f>Calcs!P38</f>
        <v>1941173.8279179686</v>
      </c>
      <c r="R38" s="28">
        <f>Calcs!R38</f>
        <v>14</v>
      </c>
      <c r="S38" s="45">
        <f>Calcs!S38</f>
        <v>18856.491423232364</v>
      </c>
      <c r="T38" s="45">
        <f>Calcs!T38</f>
        <v>22627.789707878837</v>
      </c>
      <c r="U38" s="45">
        <f>Calcs!U38</f>
        <v>325525.6277340691</v>
      </c>
      <c r="V38" s="45">
        <f>Calcs!V38</f>
        <v>22627.789707878837</v>
      </c>
      <c r="W38" s="45">
        <f>Calcs!W38</f>
        <v>23578.766581160595</v>
      </c>
      <c r="X38" s="45">
        <f>Calcs!X38</f>
        <v>371732.1840231085</v>
      </c>
    </row>
    <row r="39" spans="2:24" ht="15">
      <c r="B39" s="27" t="s">
        <v>23</v>
      </c>
      <c r="D39" s="45">
        <f>Calcs!D39</f>
        <v>241150</v>
      </c>
      <c r="F39" s="28">
        <f>Calcs!F39</f>
        <v>69</v>
      </c>
      <c r="G39" s="46">
        <f>Calcs!G39</f>
        <v>3679738.522457336</v>
      </c>
      <c r="H39" s="46">
        <f>Calcs!H39</f>
        <v>-417593.77533941634</v>
      </c>
      <c r="I39" s="46">
        <f>Calcs!I39</f>
        <v>242965.91443513398</v>
      </c>
      <c r="J39" s="46">
        <f>Calcs!J39</f>
        <v>3505110.6615530537</v>
      </c>
      <c r="L39" s="28">
        <f>Calcs!L39</f>
        <v>69</v>
      </c>
      <c r="M39" s="46">
        <f>Calcs!M39</f>
        <v>1941173.8279179686</v>
      </c>
      <c r="N39" s="46">
        <f>Calcs!N39</f>
        <v>-417593.77533941634</v>
      </c>
      <c r="O39" s="46">
        <f>Calcs!O39</f>
        <v>121266.38581737825</v>
      </c>
      <c r="P39" s="46">
        <f>Calcs!P39</f>
        <v>1644846.4383959305</v>
      </c>
      <c r="R39" s="28">
        <f>Calcs!R39</f>
        <v>15</v>
      </c>
      <c r="S39" s="45">
        <f>Calcs!S39</f>
        <v>19799.315994393983</v>
      </c>
      <c r="T39" s="45">
        <f>Calcs!T39</f>
        <v>23759.17919327278</v>
      </c>
      <c r="U39" s="45">
        <f>Calcs!U39</f>
        <v>371732.1840231085</v>
      </c>
      <c r="V39" s="45">
        <f>Calcs!V39</f>
        <v>23759.17919327278</v>
      </c>
      <c r="W39" s="45">
        <f>Calcs!W39</f>
        <v>26852.82415338215</v>
      </c>
      <c r="X39" s="45">
        <f>Calcs!X39</f>
        <v>422344.18736976344</v>
      </c>
    </row>
    <row r="40" spans="2:24" ht="15">
      <c r="B40" s="27" t="s">
        <v>27</v>
      </c>
      <c r="D40" s="45">
        <f>Calcs!D40</f>
        <v>-3196280.279064335</v>
      </c>
      <c r="F40" s="28">
        <f>Calcs!F40</f>
        <v>70</v>
      </c>
      <c r="G40" s="46">
        <f>Calcs!G40</f>
        <v>3505110.6615530537</v>
      </c>
      <c r="H40" s="46">
        <f>Calcs!H40</f>
        <v>-434297.52635299304</v>
      </c>
      <c r="I40" s="46">
        <f>Calcs!I40</f>
        <v>230157.332886359</v>
      </c>
      <c r="J40" s="46">
        <f>Calcs!J40</f>
        <v>3300970.4680864196</v>
      </c>
      <c r="L40" s="28">
        <f>Calcs!L40</f>
        <v>70</v>
      </c>
      <c r="M40" s="46">
        <f>Calcs!M40</f>
        <v>1644846.4383959305</v>
      </c>
      <c r="N40" s="46">
        <f>Calcs!N40</f>
        <v>-434297.52635299304</v>
      </c>
      <c r="O40" s="46">
        <f>Calcs!O40</f>
        <v>99938.83726536037</v>
      </c>
      <c r="P40" s="46">
        <f>Calcs!P40</f>
        <v>1310487.7493082979</v>
      </c>
      <c r="R40" s="28">
        <f>Calcs!R40</f>
        <v>16</v>
      </c>
      <c r="S40" s="45">
        <f>Calcs!S40</f>
        <v>20789.281794113682</v>
      </c>
      <c r="T40" s="45">
        <f>Calcs!T40</f>
        <v>24947.138152936415</v>
      </c>
      <c r="U40" s="45">
        <f>Calcs!U40</f>
        <v>422344.18736976344</v>
      </c>
      <c r="V40" s="45">
        <f>Calcs!V40</f>
        <v>24947.138152936415</v>
      </c>
      <c r="W40" s="45">
        <f>Calcs!W40</f>
        <v>30437.242951236218</v>
      </c>
      <c r="X40" s="45">
        <f>Calcs!X40</f>
        <v>477728.56847393606</v>
      </c>
    </row>
    <row r="41" spans="6:24" ht="15">
      <c r="F41" s="28">
        <f>Calcs!F41</f>
        <v>71</v>
      </c>
      <c r="G41" s="46">
        <f>Calcs!G41</f>
        <v>3300970.4680864196</v>
      </c>
      <c r="H41" s="46">
        <f>Calcs!H41</f>
        <v>-451669.4274071128</v>
      </c>
      <c r="I41" s="46">
        <f>Calcs!I41</f>
        <v>215259.50280680045</v>
      </c>
      <c r="J41" s="46">
        <f>Calcs!J41</f>
        <v>3064560.543486107</v>
      </c>
      <c r="L41" s="28">
        <f>Calcs!L41</f>
        <v>71</v>
      </c>
      <c r="M41" s="46">
        <f>Calcs!M41</f>
        <v>1310487.7493082979</v>
      </c>
      <c r="N41" s="46">
        <f>Calcs!N41</f>
        <v>-451669.4274071128</v>
      </c>
      <c r="O41" s="46">
        <f>Calcs!O41</f>
        <v>75925.7124923319</v>
      </c>
      <c r="P41" s="46">
        <f>Calcs!P41</f>
        <v>934744.034393517</v>
      </c>
      <c r="R41" s="28">
        <f>Calcs!R41</f>
        <v>17</v>
      </c>
      <c r="S41" s="45">
        <f>Calcs!S41</f>
        <v>21828.745883819367</v>
      </c>
      <c r="T41" s="45">
        <f>Calcs!T41</f>
        <v>26194.495060583242</v>
      </c>
      <c r="U41" s="45">
        <f>Calcs!U41</f>
        <v>477728.56847393606</v>
      </c>
      <c r="V41" s="45">
        <f>Calcs!V41</f>
        <v>26194.495060583242</v>
      </c>
      <c r="W41" s="45">
        <f>Calcs!W41</f>
        <v>34357.80712029594</v>
      </c>
      <c r="X41" s="45">
        <f>Calcs!X41</f>
        <v>538280.8706548152</v>
      </c>
    </row>
    <row r="42" spans="2:24" ht="15">
      <c r="B42" s="27" t="s">
        <v>28</v>
      </c>
      <c r="D42" s="45">
        <f>Calcs!D42</f>
        <v>674245.3631663863</v>
      </c>
      <c r="F42" s="28">
        <f>Calcs!F42</f>
        <v>72</v>
      </c>
      <c r="G42" s="46">
        <f>Calcs!G42</f>
        <v>3064560.543486107</v>
      </c>
      <c r="H42" s="46">
        <f>Calcs!H42</f>
        <v>-469736.20450339734</v>
      </c>
      <c r="I42" s="46">
        <f>Calcs!I42</f>
        <v>198078.4708864086</v>
      </c>
      <c r="J42" s="46">
        <f>Calcs!J42</f>
        <v>2792902.8098691185</v>
      </c>
      <c r="L42" s="28">
        <f>Calcs!L42</f>
        <v>72</v>
      </c>
      <c r="M42" s="46">
        <f>Calcs!M42</f>
        <v>934744.034393517</v>
      </c>
      <c r="N42" s="46">
        <f>Calcs!N42</f>
        <v>-469736.20450339734</v>
      </c>
      <c r="O42" s="46">
        <f>Calcs!O42</f>
        <v>48991.31524992729</v>
      </c>
      <c r="P42" s="46">
        <f>Calcs!P42</f>
        <v>513999.1451400469</v>
      </c>
      <c r="R42" s="28">
        <f>Calcs!R42</f>
        <v>18</v>
      </c>
      <c r="S42" s="45">
        <f>Calcs!S42</f>
        <v>22920.183178010335</v>
      </c>
      <c r="T42" s="45">
        <f>Calcs!T42</f>
        <v>27504.2198136124</v>
      </c>
      <c r="U42" s="45">
        <f>Calcs!U42</f>
        <v>538280.8706548152</v>
      </c>
      <c r="V42" s="45">
        <f>Calcs!V42</f>
        <v>27504.2198136124</v>
      </c>
      <c r="W42" s="45">
        <f>Calcs!W42</f>
        <v>38642.3086393135</v>
      </c>
      <c r="X42" s="45">
        <f>Calcs!X42</f>
        <v>604427.3991077412</v>
      </c>
    </row>
    <row r="43" spans="6:24" ht="15">
      <c r="F43" s="28">
        <f>Calcs!F43</f>
        <v>73</v>
      </c>
      <c r="G43" s="46">
        <f>Calcs!G43</f>
        <v>2792902.8098691185</v>
      </c>
      <c r="H43" s="46">
        <f>Calcs!H43</f>
        <v>-488525.65268353326</v>
      </c>
      <c r="I43" s="46">
        <f>Calcs!I43</f>
        <v>178404.79884691467</v>
      </c>
      <c r="J43" s="46">
        <f>Calcs!J43</f>
        <v>2482781.9560324997</v>
      </c>
      <c r="L43" s="28">
        <f>Calcs!L43</f>
        <v>73</v>
      </c>
      <c r="M43" s="46">
        <f>Calcs!M43</f>
        <v>513999.1451400469</v>
      </c>
      <c r="N43" s="46">
        <f>Calcs!N43</f>
        <v>-488525.65268353326</v>
      </c>
      <c r="O43" s="46">
        <f>Calcs!O43</f>
        <v>18881.54231587962</v>
      </c>
      <c r="P43" s="46">
        <f>Calcs!P43</f>
        <v>44355.03477239325</v>
      </c>
      <c r="R43" s="28">
        <f>Calcs!R43</f>
        <v>19</v>
      </c>
      <c r="S43" s="45">
        <f>Calcs!S43</f>
        <v>24066.19233691085</v>
      </c>
      <c r="T43" s="45">
        <f>Calcs!T43</f>
        <v>28879.430804293024</v>
      </c>
      <c r="U43" s="45">
        <f>Calcs!U43</f>
        <v>604427.3991077412</v>
      </c>
      <c r="V43" s="45">
        <f>Calcs!V43</f>
        <v>28879.430804293024</v>
      </c>
      <c r="W43" s="45">
        <f>Calcs!W43</f>
        <v>43320.69801569215</v>
      </c>
      <c r="X43" s="45">
        <f>Calcs!X43</f>
        <v>676627.5279277264</v>
      </c>
    </row>
    <row r="44" spans="3:24" ht="15">
      <c r="C44" s="27" t="s">
        <v>30</v>
      </c>
      <c r="D44" s="51">
        <f>Calcs!D44</f>
        <v>0.08925954833004512</v>
      </c>
      <c r="F44" s="28">
        <f>Calcs!F44</f>
        <v>74</v>
      </c>
      <c r="G44" s="46">
        <f>Calcs!G44</f>
        <v>2482781.9560324997</v>
      </c>
      <c r="H44" s="46">
        <f>Calcs!H44</f>
        <v>-508066.6787908746</v>
      </c>
      <c r="I44" s="46">
        <f>Calcs!I44</f>
        <v>156012.40316459438</v>
      </c>
      <c r="J44" s="46">
        <f>Calcs!J44</f>
        <v>2130727.6804062193</v>
      </c>
      <c r="L44" s="28">
        <f>Calcs!L44</f>
        <v>74</v>
      </c>
      <c r="M44" s="46">
        <f>Calcs!M44</f>
        <v>44355.03477239325</v>
      </c>
      <c r="N44" s="46">
        <f>Calcs!N44</f>
        <v>-508066.6787908746</v>
      </c>
      <c r="O44" s="46">
        <f>Calcs!O44</f>
        <v>-14677.481323613085</v>
      </c>
      <c r="P44" s="46">
        <f>Calcs!P44</f>
        <v>-478389.12534209446</v>
      </c>
      <c r="R44" s="28">
        <f>Calcs!R44</f>
        <v>20</v>
      </c>
      <c r="S44" s="45">
        <f>Calcs!S44</f>
        <v>25269.501953756397</v>
      </c>
      <c r="T44" s="45">
        <f>Calcs!T44</f>
        <v>30323.40234450768</v>
      </c>
      <c r="U44" s="45">
        <f>Calcs!U44</f>
        <v>676627.5279277264</v>
      </c>
      <c r="V44" s="45">
        <f>Calcs!V44</f>
        <v>30323.40234450768</v>
      </c>
      <c r="W44" s="45">
        <f>Calcs!W44</f>
        <v>48425.24603699862</v>
      </c>
      <c r="X44" s="45">
        <f>Calcs!X44</f>
        <v>755376.1763092326</v>
      </c>
    </row>
    <row r="45" spans="6:24" ht="15">
      <c r="F45" s="28">
        <f>Calcs!F45</f>
        <v>75</v>
      </c>
      <c r="G45" s="46">
        <f>Calcs!G45</f>
        <v>2130727.6804062193</v>
      </c>
      <c r="H45" s="46">
        <f>Calcs!H45</f>
        <v>-528389.3459425096</v>
      </c>
      <c r="I45" s="46">
        <f>Calcs!I45</f>
        <v>130657.31052044754</v>
      </c>
      <c r="J45" s="46">
        <f>Calcs!J45</f>
        <v>1732995.6449841573</v>
      </c>
      <c r="L45" s="28">
        <f>Calcs!L45</f>
        <v>75</v>
      </c>
      <c r="M45" s="46">
        <f>Calcs!M45</f>
        <v>-478389.12534209446</v>
      </c>
      <c r="N45" s="46">
        <f>Calcs!N45</f>
        <v>-528389.3459425096</v>
      </c>
      <c r="O45" s="46">
        <f>Calcs!O45</f>
        <v>-51980.86588193445</v>
      </c>
      <c r="P45" s="46">
        <f>Calcs!P45</f>
        <v>-1058759.3371665385</v>
      </c>
      <c r="R45" s="28">
        <f>Calcs!R45</f>
      </c>
      <c r="S45" s="45">
        <f>Calcs!S45</f>
      </c>
      <c r="T45" s="45">
        <f>Calcs!T45</f>
      </c>
      <c r="U45" s="45">
        <f>Calcs!U45</f>
      </c>
      <c r="V45" s="45">
        <f>Calcs!V45</f>
      </c>
      <c r="W45" s="45">
        <f>Calcs!W45</f>
      </c>
      <c r="X45" s="45">
        <f>Calcs!X45</f>
      </c>
    </row>
    <row r="46" spans="2:24" ht="15">
      <c r="B46" s="27" t="s">
        <v>32</v>
      </c>
      <c r="D46" s="45">
        <f>Calcs!D46</f>
        <v>4159463.7707187086</v>
      </c>
      <c r="F46" s="28">
        <f>Calcs!F46</f>
        <v>76</v>
      </c>
      <c r="G46" s="46">
        <f>Calcs!G46</f>
        <v>1732995.6449841573</v>
      </c>
      <c r="H46" s="46">
        <f>Calcs!H46</f>
        <v>-549524.91978021</v>
      </c>
      <c r="I46" s="46">
        <f>Calcs!I46</f>
        <v>102076.32295658367</v>
      </c>
      <c r="J46" s="46">
        <f>Calcs!J46</f>
        <v>1285547.0481605309</v>
      </c>
      <c r="L46" s="28">
        <f>Calcs!L46</f>
        <v>76</v>
      </c>
      <c r="M46" s="46">
        <f>Calcs!M46</f>
        <v>-1058759.3371665385</v>
      </c>
      <c r="N46" s="46">
        <f>Calcs!N46</f>
        <v>-549524.91978021</v>
      </c>
      <c r="O46" s="46">
        <f>Calcs!O46</f>
        <v>-93346.52579396506</v>
      </c>
      <c r="P46" s="46">
        <f>Calcs!P46</f>
        <v>-1701630.7827407136</v>
      </c>
      <c r="R46" s="28">
        <f>Calcs!R46</f>
      </c>
      <c r="S46" s="45">
        <f>Calcs!S46</f>
      </c>
      <c r="T46" s="45">
        <f>Calcs!T46</f>
      </c>
      <c r="U46" s="45">
        <f>Calcs!U46</f>
      </c>
      <c r="V46" s="45">
        <f>Calcs!V46</f>
      </c>
      <c r="W46" s="45">
        <f>Calcs!W46</f>
      </c>
      <c r="X46" s="45">
        <f>Calcs!X46</f>
      </c>
    </row>
    <row r="47" spans="6:24" ht="15">
      <c r="F47" s="28">
        <f>Calcs!F47</f>
        <v>77</v>
      </c>
      <c r="G47" s="46">
        <f>Calcs!G47</f>
        <v>1285547.0481605309</v>
      </c>
      <c r="H47" s="46">
        <f>Calcs!H47</f>
        <v>-571505.9165714184</v>
      </c>
      <c r="I47" s="46">
        <f>Calcs!I47</f>
        <v>69985.58629123753</v>
      </c>
      <c r="J47" s="46">
        <f>Calcs!J47</f>
        <v>784026.71788035</v>
      </c>
      <c r="L47" s="28">
        <f>Calcs!L47</f>
        <v>77</v>
      </c>
      <c r="M47" s="46">
        <f>Calcs!M47</f>
        <v>-1701630.7827407136</v>
      </c>
      <c r="N47" s="46">
        <f>Calcs!N47</f>
        <v>-571505.9165714184</v>
      </c>
      <c r="O47" s="46">
        <f>Calcs!O47</f>
        <v>-139116.8618718496</v>
      </c>
      <c r="P47" s="46">
        <f>Calcs!P47</f>
        <v>-2412253.5611839816</v>
      </c>
      <c r="R47" s="28">
        <f>Calcs!R47</f>
      </c>
      <c r="S47" s="45">
        <f>Calcs!S47</f>
      </c>
      <c r="T47" s="45">
        <f>Calcs!T47</f>
      </c>
      <c r="U47" s="45">
        <f>Calcs!U47</f>
      </c>
      <c r="V47" s="45">
        <f>Calcs!V47</f>
      </c>
      <c r="W47" s="45">
        <f>Calcs!W47</f>
      </c>
      <c r="X47" s="45">
        <f>Calcs!X47</f>
      </c>
    </row>
    <row r="48" spans="6:24" ht="15">
      <c r="F48" s="28">
        <f>Calcs!F48</f>
        <v>78</v>
      </c>
      <c r="G48" s="46">
        <f>Calcs!G48</f>
        <v>784026.71788035</v>
      </c>
      <c r="H48" s="46">
        <f>Calcs!H48</f>
        <v>-594366.1532342752</v>
      </c>
      <c r="I48" s="46">
        <f>Calcs!I48</f>
        <v>34079.05488842487</v>
      </c>
      <c r="J48" s="46">
        <f>Calcs!J48</f>
        <v>223739.61953449965</v>
      </c>
      <c r="L48" s="28">
        <f>Calcs!L48</f>
        <v>78</v>
      </c>
      <c r="M48" s="46">
        <f>Calcs!M48</f>
        <v>-2412253.5611839816</v>
      </c>
      <c r="N48" s="46">
        <f>Calcs!N48</f>
        <v>-594366.1532342752</v>
      </c>
      <c r="O48" s="46">
        <f>Calcs!O48</f>
        <v>-189660.56464607836</v>
      </c>
      <c r="P48" s="46">
        <f>Calcs!P48</f>
        <v>-3196280.279064335</v>
      </c>
      <c r="R48" s="28">
        <f>Calcs!R48</f>
      </c>
      <c r="S48" s="45">
        <f>Calcs!S48</f>
      </c>
      <c r="T48" s="45">
        <f>Calcs!T48</f>
      </c>
      <c r="U48" s="45">
        <f>Calcs!U48</f>
      </c>
      <c r="V48" s="45">
        <f>Calcs!V48</f>
      </c>
      <c r="W48" s="45">
        <f>Calcs!W48</f>
      </c>
      <c r="X48" s="45">
        <f>Calcs!X48</f>
      </c>
    </row>
    <row r="49" spans="6:24" ht="15">
      <c r="F49" s="28">
        <f>Calcs!F49</f>
      </c>
      <c r="G49" s="46">
        <f>Calcs!G49</f>
      </c>
      <c r="H49" s="46">
        <f>Calcs!H49</f>
      </c>
      <c r="I49" s="46">
        <f>Calcs!I49</f>
      </c>
      <c r="J49" s="46">
        <f>Calcs!J49</f>
      </c>
      <c r="L49" s="28">
        <f>Calcs!L49</f>
      </c>
      <c r="M49" s="46">
        <f>Calcs!M49</f>
      </c>
      <c r="N49" s="46">
        <f>Calcs!N49</f>
      </c>
      <c r="O49" s="46">
        <f>Calcs!O49</f>
      </c>
      <c r="P49" s="46">
        <f>Calcs!P49</f>
      </c>
      <c r="R49" s="28">
        <f>Calcs!R49</f>
      </c>
      <c r="S49" s="45">
        <f>Calcs!S49</f>
      </c>
      <c r="T49" s="45">
        <f>Calcs!T49</f>
      </c>
      <c r="U49" s="45">
        <f>Calcs!U49</f>
      </c>
      <c r="V49" s="45">
        <f>Calcs!V49</f>
      </c>
      <c r="W49" s="45">
        <f>Calcs!W49</f>
      </c>
      <c r="X49" s="45">
        <f>Calcs!X49</f>
      </c>
    </row>
    <row r="50" spans="6:24" ht="15">
      <c r="F50" s="28">
        <f>Calcs!F50</f>
      </c>
      <c r="G50" s="46">
        <f>Calcs!G50</f>
      </c>
      <c r="H50" s="46">
        <f>Calcs!H50</f>
      </c>
      <c r="I50" s="46">
        <f>Calcs!I50</f>
      </c>
      <c r="J50" s="46">
        <f>Calcs!J50</f>
      </c>
      <c r="L50" s="28">
        <f>Calcs!L50</f>
      </c>
      <c r="M50" s="46">
        <f>Calcs!M50</f>
      </c>
      <c r="N50" s="46">
        <f>Calcs!N50</f>
      </c>
      <c r="O50" s="46">
        <f>Calcs!O50</f>
      </c>
      <c r="P50" s="46">
        <f>Calcs!P50</f>
      </c>
      <c r="R50" s="28">
        <f>Calcs!R50</f>
      </c>
      <c r="S50" s="45">
        <f>Calcs!S50</f>
      </c>
      <c r="T50" s="45">
        <f>Calcs!T50</f>
      </c>
      <c r="U50" s="45">
        <f>Calcs!U50</f>
      </c>
      <c r="V50" s="45">
        <f>Calcs!V50</f>
      </c>
      <c r="W50" s="45">
        <f>Calcs!W50</f>
      </c>
      <c r="X50" s="45">
        <f>Calcs!X50</f>
      </c>
    </row>
    <row r="51" spans="6:24" ht="15">
      <c r="F51" s="28">
        <f>Calcs!F51</f>
      </c>
      <c r="G51" s="46">
        <f>Calcs!G51</f>
      </c>
      <c r="H51" s="46">
        <f>Calcs!H51</f>
      </c>
      <c r="I51" s="46">
        <f>Calcs!I51</f>
      </c>
      <c r="J51" s="46">
        <f>Calcs!J51</f>
      </c>
      <c r="L51" s="28">
        <f>Calcs!L51</f>
      </c>
      <c r="M51" s="46">
        <f>Calcs!M51</f>
      </c>
      <c r="N51" s="46">
        <f>Calcs!N51</f>
      </c>
      <c r="O51" s="46">
        <f>Calcs!O51</f>
      </c>
      <c r="P51" s="46">
        <f>Calcs!P51</f>
      </c>
      <c r="R51" s="28">
        <f>Calcs!R51</f>
      </c>
      <c r="S51" s="45">
        <f>Calcs!S51</f>
      </c>
      <c r="T51" s="45">
        <f>Calcs!T51</f>
      </c>
      <c r="U51" s="45">
        <f>Calcs!U51</f>
      </c>
      <c r="V51" s="45">
        <f>Calcs!V51</f>
      </c>
      <c r="W51" s="45">
        <f>Calcs!W51</f>
      </c>
      <c r="X51" s="45">
        <f>Calcs!X51</f>
      </c>
    </row>
    <row r="52" spans="6:24" ht="15">
      <c r="F52" s="28">
        <f>Calcs!F52</f>
      </c>
      <c r="G52" s="46">
        <f>Calcs!G52</f>
      </c>
      <c r="H52" s="46">
        <f>Calcs!H52</f>
      </c>
      <c r="I52" s="46">
        <f>Calcs!I52</f>
      </c>
      <c r="J52" s="46">
        <f>Calcs!J52</f>
      </c>
      <c r="L52" s="28">
        <f>Calcs!L52</f>
      </c>
      <c r="M52" s="46">
        <f>Calcs!M52</f>
      </c>
      <c r="N52" s="46">
        <f>Calcs!N52</f>
      </c>
      <c r="O52" s="46">
        <f>Calcs!O52</f>
      </c>
      <c r="P52" s="46">
        <f>Calcs!P52</f>
      </c>
      <c r="R52" s="28">
        <f>Calcs!R52</f>
      </c>
      <c r="S52" s="45">
        <f>Calcs!S52</f>
      </c>
      <c r="T52" s="45">
        <f>Calcs!T52</f>
      </c>
      <c r="U52" s="45">
        <f>Calcs!U52</f>
      </c>
      <c r="V52" s="45">
        <f>Calcs!V52</f>
      </c>
      <c r="W52" s="45">
        <f>Calcs!W52</f>
      </c>
      <c r="X52" s="45">
        <f>Calcs!X52</f>
      </c>
    </row>
    <row r="53" spans="6:24" ht="15">
      <c r="F53" s="28">
        <f>Calcs!F53</f>
      </c>
      <c r="G53" s="46">
        <f>Calcs!G53</f>
      </c>
      <c r="H53" s="46">
        <f>Calcs!H53</f>
      </c>
      <c r="I53" s="46">
        <f>Calcs!I53</f>
      </c>
      <c r="J53" s="46">
        <f>Calcs!J53</f>
      </c>
      <c r="L53" s="28">
        <f>Calcs!L53</f>
      </c>
      <c r="M53" s="46">
        <f>Calcs!M53</f>
      </c>
      <c r="N53" s="46">
        <f>Calcs!N53</f>
      </c>
      <c r="O53" s="46">
        <f>Calcs!O53</f>
      </c>
      <c r="P53" s="46">
        <f>Calcs!P53</f>
      </c>
      <c r="R53" s="28">
        <f>Calcs!R53</f>
      </c>
      <c r="S53" s="45">
        <f>Calcs!S53</f>
      </c>
      <c r="T53" s="45">
        <f>Calcs!T53</f>
      </c>
      <c r="U53" s="45">
        <f>Calcs!U53</f>
      </c>
      <c r="V53" s="45">
        <f>Calcs!V53</f>
      </c>
      <c r="W53" s="45">
        <f>Calcs!W53</f>
      </c>
      <c r="X53" s="45">
        <f>Calcs!X53</f>
      </c>
    </row>
    <row r="54" spans="6:24" ht="15">
      <c r="F54" s="28">
        <f>Calcs!F54</f>
      </c>
      <c r="G54" s="46">
        <f>Calcs!G54</f>
      </c>
      <c r="H54" s="46">
        <f>Calcs!H54</f>
      </c>
      <c r="I54" s="46">
        <f>Calcs!I54</f>
      </c>
      <c r="J54" s="46">
        <f>Calcs!J54</f>
      </c>
      <c r="L54" s="28">
        <f>Calcs!L54</f>
      </c>
      <c r="M54" s="46">
        <f>Calcs!M54</f>
      </c>
      <c r="N54" s="46">
        <f>Calcs!N54</f>
      </c>
      <c r="O54" s="46">
        <f>Calcs!O54</f>
      </c>
      <c r="P54" s="46">
        <f>Calcs!P54</f>
      </c>
      <c r="R54" s="28">
        <f>Calcs!R54</f>
      </c>
      <c r="S54" s="45">
        <f>Calcs!S54</f>
      </c>
      <c r="T54" s="45">
        <f>Calcs!T54</f>
      </c>
      <c r="U54" s="45">
        <f>Calcs!U54</f>
      </c>
      <c r="V54" s="45">
        <f>Calcs!V54</f>
      </c>
      <c r="W54" s="45">
        <f>Calcs!W54</f>
      </c>
      <c r="X54" s="45">
        <f>Calcs!X54</f>
      </c>
    </row>
    <row r="55" spans="6:24" ht="15">
      <c r="F55" s="28">
        <f>Calcs!F55</f>
      </c>
      <c r="G55" s="46">
        <f>Calcs!G55</f>
      </c>
      <c r="H55" s="46">
        <f>Calcs!H55</f>
      </c>
      <c r="I55" s="46">
        <f>Calcs!I55</f>
      </c>
      <c r="J55" s="46">
        <f>Calcs!J55</f>
      </c>
      <c r="L55" s="28">
        <f>Calcs!L55</f>
      </c>
      <c r="M55" s="46">
        <f>Calcs!M55</f>
      </c>
      <c r="N55" s="46">
        <f>Calcs!N55</f>
      </c>
      <c r="O55" s="46">
        <f>Calcs!O55</f>
      </c>
      <c r="P55" s="46">
        <f>Calcs!P55</f>
      </c>
      <c r="R55" s="28">
        <f>Calcs!R55</f>
      </c>
      <c r="S55" s="45">
        <f>Calcs!S55</f>
      </c>
      <c r="T55" s="45">
        <f>Calcs!T55</f>
      </c>
      <c r="U55" s="45">
        <f>Calcs!U55</f>
      </c>
      <c r="V55" s="45">
        <f>Calcs!V55</f>
      </c>
      <c r="W55" s="45">
        <f>Calcs!W55</f>
      </c>
      <c r="X55" s="45">
        <f>Calcs!X55</f>
      </c>
    </row>
    <row r="56" spans="6:24" ht="15">
      <c r="F56" s="28">
        <f>Calcs!F56</f>
      </c>
      <c r="G56" s="46">
        <f>Calcs!G56</f>
      </c>
      <c r="H56" s="46">
        <f>Calcs!H56</f>
      </c>
      <c r="I56" s="46">
        <f>Calcs!I56</f>
      </c>
      <c r="J56" s="46">
        <f>Calcs!J56</f>
      </c>
      <c r="L56" s="28">
        <f>Calcs!L56</f>
      </c>
      <c r="M56" s="46">
        <f>Calcs!M56</f>
      </c>
      <c r="N56" s="46">
        <f>Calcs!N56</f>
      </c>
      <c r="O56" s="46">
        <f>Calcs!O56</f>
      </c>
      <c r="P56" s="46">
        <f>Calcs!P56</f>
      </c>
      <c r="R56" s="28">
        <f>Calcs!R56</f>
      </c>
      <c r="S56" s="45">
        <f>Calcs!S56</f>
      </c>
      <c r="T56" s="45">
        <f>Calcs!T56</f>
      </c>
      <c r="U56" s="45">
        <f>Calcs!U56</f>
      </c>
      <c r="V56" s="45">
        <f>Calcs!V56</f>
      </c>
      <c r="W56" s="45">
        <f>Calcs!W56</f>
      </c>
      <c r="X56" s="45">
        <f>Calcs!X56</f>
      </c>
    </row>
    <row r="57" spans="6:24" ht="15">
      <c r="F57" s="28">
        <f>Calcs!F57</f>
      </c>
      <c r="G57" s="46">
        <f>Calcs!G57</f>
      </c>
      <c r="H57" s="46">
        <f>Calcs!H57</f>
      </c>
      <c r="I57" s="46">
        <f>Calcs!I57</f>
      </c>
      <c r="J57" s="46">
        <f>Calcs!J57</f>
      </c>
      <c r="L57" s="28">
        <f>Calcs!L57</f>
      </c>
      <c r="M57" s="46">
        <f>Calcs!M57</f>
      </c>
      <c r="N57" s="46">
        <f>Calcs!N57</f>
      </c>
      <c r="O57" s="46">
        <f>Calcs!O57</f>
      </c>
      <c r="P57" s="46">
        <f>Calcs!P57</f>
      </c>
      <c r="R57" s="28">
        <f>Calcs!R57</f>
      </c>
      <c r="S57" s="45">
        <f>Calcs!S57</f>
      </c>
      <c r="T57" s="45">
        <f>Calcs!T57</f>
      </c>
      <c r="U57" s="45">
        <f>Calcs!U57</f>
      </c>
      <c r="V57" s="45">
        <f>Calcs!V57</f>
      </c>
      <c r="W57" s="45">
        <f>Calcs!W57</f>
      </c>
      <c r="X57" s="45">
        <f>Calcs!X57</f>
      </c>
    </row>
    <row r="58" spans="6:24" ht="15">
      <c r="F58" s="28">
        <f>Calcs!F58</f>
      </c>
      <c r="G58" s="46">
        <f>Calcs!G58</f>
      </c>
      <c r="H58" s="46">
        <f>Calcs!H58</f>
      </c>
      <c r="I58" s="46">
        <f>Calcs!I58</f>
      </c>
      <c r="J58" s="46">
        <f>Calcs!J58</f>
      </c>
      <c r="L58" s="28">
        <f>Calcs!L58</f>
      </c>
      <c r="M58" s="46">
        <f>Calcs!M58</f>
      </c>
      <c r="N58" s="46">
        <f>Calcs!N58</f>
      </c>
      <c r="O58" s="46">
        <f>Calcs!O58</f>
      </c>
      <c r="P58" s="46">
        <f>Calcs!P58</f>
      </c>
      <c r="R58" s="28">
        <f>Calcs!R58</f>
      </c>
      <c r="S58" s="45">
        <f>Calcs!S58</f>
      </c>
      <c r="T58" s="45">
        <f>Calcs!T58</f>
      </c>
      <c r="U58" s="45">
        <f>Calcs!U58</f>
      </c>
      <c r="V58" s="45">
        <f>Calcs!V58</f>
      </c>
      <c r="W58" s="45">
        <f>Calcs!W58</f>
      </c>
      <c r="X58" s="45">
        <f>Calcs!X58</f>
      </c>
    </row>
    <row r="59" spans="6:24" ht="15">
      <c r="F59" s="28">
        <f>Calcs!F59</f>
      </c>
      <c r="G59" s="46">
        <f>Calcs!G59</f>
      </c>
      <c r="H59" s="46">
        <f>Calcs!H59</f>
      </c>
      <c r="I59" s="46">
        <f>Calcs!I59</f>
      </c>
      <c r="J59" s="46">
        <f>Calcs!J59</f>
      </c>
      <c r="L59" s="28">
        <f>Calcs!L59</f>
      </c>
      <c r="M59" s="46">
        <f>Calcs!M59</f>
      </c>
      <c r="N59" s="46">
        <f>Calcs!N59</f>
      </c>
      <c r="O59" s="46">
        <f>Calcs!O59</f>
      </c>
      <c r="P59" s="46">
        <f>Calcs!P59</f>
      </c>
      <c r="R59" s="28">
        <f>Calcs!R59</f>
      </c>
      <c r="S59" s="45">
        <f>Calcs!S59</f>
      </c>
      <c r="T59" s="45">
        <f>Calcs!T59</f>
      </c>
      <c r="U59" s="45">
        <f>Calcs!U59</f>
      </c>
      <c r="V59" s="45">
        <f>Calcs!V59</f>
      </c>
      <c r="W59" s="45">
        <f>Calcs!W59</f>
      </c>
      <c r="X59" s="45">
        <f>Calcs!X59</f>
      </c>
    </row>
    <row r="60" spans="6:24" ht="15">
      <c r="F60" s="28">
        <f>Calcs!F60</f>
      </c>
      <c r="G60" s="46">
        <f>Calcs!G60</f>
      </c>
      <c r="H60" s="46">
        <f>Calcs!H60</f>
      </c>
      <c r="I60" s="46">
        <f>Calcs!I60</f>
      </c>
      <c r="J60" s="46">
        <f>Calcs!J60</f>
      </c>
      <c r="L60" s="28">
        <f>Calcs!L60</f>
      </c>
      <c r="M60" s="46">
        <f>Calcs!M60</f>
      </c>
      <c r="N60" s="46">
        <f>Calcs!N60</f>
      </c>
      <c r="O60" s="46">
        <f>Calcs!O60</f>
      </c>
      <c r="P60" s="46">
        <f>Calcs!P60</f>
      </c>
      <c r="R60" s="28">
        <f>Calcs!R60</f>
      </c>
      <c r="S60" s="45">
        <f>Calcs!S60</f>
      </c>
      <c r="T60" s="45">
        <f>Calcs!T60</f>
      </c>
      <c r="U60" s="45">
        <f>Calcs!U60</f>
      </c>
      <c r="V60" s="45">
        <f>Calcs!V60</f>
      </c>
      <c r="W60" s="45">
        <f>Calcs!W60</f>
      </c>
      <c r="X60" s="45">
        <f>Calcs!X60</f>
      </c>
    </row>
    <row r="61" spans="6:24" ht="15">
      <c r="F61" s="28">
        <f>Calcs!F61</f>
      </c>
      <c r="G61" s="46">
        <f>Calcs!G61</f>
      </c>
      <c r="H61" s="46">
        <f>Calcs!H61</f>
      </c>
      <c r="I61" s="46">
        <f>Calcs!I61</f>
      </c>
      <c r="J61" s="46">
        <f>Calcs!J61</f>
      </c>
      <c r="L61" s="28">
        <f>Calcs!L61</f>
      </c>
      <c r="M61" s="46">
        <f>Calcs!M61</f>
      </c>
      <c r="N61" s="46">
        <f>Calcs!N61</f>
      </c>
      <c r="O61" s="46">
        <f>Calcs!O61</f>
      </c>
      <c r="P61" s="46">
        <f>Calcs!P61</f>
      </c>
      <c r="R61" s="28">
        <f>Calcs!R61</f>
      </c>
      <c r="S61" s="45">
        <f>Calcs!S61</f>
      </c>
      <c r="T61" s="45">
        <f>Calcs!T61</f>
      </c>
      <c r="U61" s="45">
        <f>Calcs!U61</f>
      </c>
      <c r="V61" s="45">
        <f>Calcs!V61</f>
      </c>
      <c r="W61" s="45">
        <f>Calcs!W61</f>
      </c>
      <c r="X61" s="45">
        <f>Calcs!X61</f>
      </c>
    </row>
    <row r="62" spans="6:24" ht="15">
      <c r="F62" s="28">
        <f>Calcs!F62</f>
      </c>
      <c r="G62" s="46">
        <f>Calcs!G62</f>
      </c>
      <c r="H62" s="46">
        <f>Calcs!H62</f>
      </c>
      <c r="I62" s="46">
        <f>Calcs!I62</f>
      </c>
      <c r="J62" s="46">
        <f>Calcs!J62</f>
      </c>
      <c r="L62" s="28">
        <f>Calcs!L62</f>
      </c>
      <c r="M62" s="46">
        <f>Calcs!M62</f>
      </c>
      <c r="N62" s="46">
        <f>Calcs!N62</f>
      </c>
      <c r="O62" s="46">
        <f>Calcs!O62</f>
      </c>
      <c r="P62" s="46">
        <f>Calcs!P62</f>
      </c>
      <c r="R62" s="28">
        <f>Calcs!R62</f>
      </c>
      <c r="S62" s="45">
        <f>Calcs!S62</f>
      </c>
      <c r="T62" s="45">
        <f>Calcs!T62</f>
      </c>
      <c r="U62" s="45">
        <f>Calcs!U62</f>
      </c>
      <c r="V62" s="45">
        <f>Calcs!V62</f>
      </c>
      <c r="W62" s="45">
        <f>Calcs!W62</f>
      </c>
      <c r="X62" s="45">
        <f>Calcs!X62</f>
      </c>
    </row>
    <row r="63" spans="6:24" ht="15">
      <c r="F63" s="28">
        <f>Calcs!F63</f>
      </c>
      <c r="G63" s="46">
        <f>Calcs!G63</f>
      </c>
      <c r="H63" s="46">
        <f>Calcs!H63</f>
      </c>
      <c r="I63" s="46">
        <f>Calcs!I63</f>
      </c>
      <c r="J63" s="46">
        <f>Calcs!J63</f>
      </c>
      <c r="L63" s="28">
        <f>Calcs!L63</f>
      </c>
      <c r="M63" s="46">
        <f>Calcs!M63</f>
      </c>
      <c r="N63" s="46">
        <f>Calcs!N63</f>
      </c>
      <c r="O63" s="46">
        <f>Calcs!O63</f>
      </c>
      <c r="P63" s="46">
        <f>Calcs!P63</f>
      </c>
      <c r="R63" s="28">
        <f>Calcs!R63</f>
      </c>
      <c r="S63" s="45">
        <f>Calcs!S63</f>
      </c>
      <c r="T63" s="45">
        <f>Calcs!T63</f>
      </c>
      <c r="U63" s="45">
        <f>Calcs!U63</f>
      </c>
      <c r="V63" s="45">
        <f>Calcs!V63</f>
      </c>
      <c r="W63" s="45">
        <f>Calcs!W63</f>
      </c>
      <c r="X63" s="45">
        <f>Calcs!X63</f>
      </c>
    </row>
    <row r="64" spans="6:24" ht="15">
      <c r="F64" s="28">
        <f>Calcs!F64</f>
      </c>
      <c r="G64" s="46">
        <f>Calcs!G64</f>
      </c>
      <c r="H64" s="46">
        <f>Calcs!H64</f>
      </c>
      <c r="I64" s="46">
        <f>Calcs!I64</f>
      </c>
      <c r="J64" s="46">
        <f>Calcs!J64</f>
      </c>
      <c r="L64" s="28">
        <f>Calcs!L64</f>
      </c>
      <c r="M64" s="46">
        <f>Calcs!M64</f>
      </c>
      <c r="N64" s="46">
        <f>Calcs!N64</f>
      </c>
      <c r="O64" s="46">
        <f>Calcs!O64</f>
      </c>
      <c r="P64" s="46">
        <f>Calcs!P64</f>
      </c>
      <c r="R64" s="28">
        <f>Calcs!R64</f>
      </c>
      <c r="S64" s="45">
        <f>Calcs!S64</f>
      </c>
      <c r="T64" s="45">
        <f>Calcs!T64</f>
      </c>
      <c r="U64" s="45">
        <f>Calcs!U64</f>
      </c>
      <c r="V64" s="45">
        <f>Calcs!V64</f>
      </c>
      <c r="W64" s="45">
        <f>Calcs!W64</f>
      </c>
      <c r="X64" s="45">
        <f>Calcs!X64</f>
      </c>
    </row>
    <row r="65" spans="6:24" ht="15">
      <c r="F65" s="28">
        <f>Calcs!F65</f>
      </c>
      <c r="G65" s="46">
        <f>Calcs!G65</f>
      </c>
      <c r="H65" s="46">
        <f>Calcs!H65</f>
      </c>
      <c r="I65" s="46">
        <f>Calcs!I65</f>
      </c>
      <c r="J65" s="46">
        <f>Calcs!J65</f>
      </c>
      <c r="L65" s="28">
        <f>Calcs!L65</f>
      </c>
      <c r="M65" s="46">
        <f>Calcs!M65</f>
      </c>
      <c r="N65" s="46">
        <f>Calcs!N65</f>
      </c>
      <c r="O65" s="46">
        <f>Calcs!O65</f>
      </c>
      <c r="P65" s="46">
        <f>Calcs!P65</f>
      </c>
      <c r="R65" s="28">
        <f>Calcs!R65</f>
      </c>
      <c r="S65" s="45">
        <f>Calcs!S65</f>
      </c>
      <c r="T65" s="45">
        <f>Calcs!T65</f>
      </c>
      <c r="U65" s="45">
        <f>Calcs!U65</f>
      </c>
      <c r="V65" s="45">
        <f>Calcs!V65</f>
      </c>
      <c r="W65" s="45">
        <f>Calcs!W65</f>
      </c>
      <c r="X65" s="45">
        <f>Calcs!X65</f>
      </c>
    </row>
    <row r="66" spans="6:24" ht="15">
      <c r="F66" s="28">
        <f>Calcs!F66</f>
      </c>
      <c r="G66" s="46">
        <f>Calcs!G66</f>
      </c>
      <c r="H66" s="46">
        <f>Calcs!H66</f>
      </c>
      <c r="I66" s="46">
        <f>Calcs!I66</f>
      </c>
      <c r="J66" s="46">
        <f>Calcs!J66</f>
      </c>
      <c r="L66" s="28">
        <f>Calcs!L66</f>
      </c>
      <c r="M66" s="46">
        <f>Calcs!M66</f>
      </c>
      <c r="N66" s="46">
        <f>Calcs!N66</f>
      </c>
      <c r="O66" s="46">
        <f>Calcs!O66</f>
      </c>
      <c r="P66" s="46">
        <f>Calcs!P66</f>
      </c>
      <c r="R66" s="28">
        <f>Calcs!R66</f>
      </c>
      <c r="S66" s="45">
        <f>Calcs!S66</f>
      </c>
      <c r="T66" s="45">
        <f>Calcs!T66</f>
      </c>
      <c r="U66" s="45">
        <f>Calcs!U66</f>
      </c>
      <c r="V66" s="45">
        <f>Calcs!V66</f>
      </c>
      <c r="W66" s="45">
        <f>Calcs!W66</f>
      </c>
      <c r="X66" s="45">
        <f>Calcs!X66</f>
      </c>
    </row>
    <row r="67" spans="6:24" ht="15">
      <c r="F67" s="28">
        <f>Calcs!F67</f>
      </c>
      <c r="G67" s="46">
        <f>Calcs!G67</f>
      </c>
      <c r="H67" s="46">
        <f>Calcs!H67</f>
      </c>
      <c r="I67" s="46">
        <f>Calcs!I67</f>
      </c>
      <c r="J67" s="46">
        <f>Calcs!J67</f>
      </c>
      <c r="L67" s="28">
        <f>Calcs!L67</f>
      </c>
      <c r="M67" s="46">
        <f>Calcs!M67</f>
      </c>
      <c r="N67" s="46">
        <f>Calcs!N67</f>
      </c>
      <c r="O67" s="46">
        <f>Calcs!O67</f>
      </c>
      <c r="P67" s="46">
        <f>Calcs!P67</f>
      </c>
      <c r="R67" s="28">
        <f>Calcs!R67</f>
      </c>
      <c r="S67" s="45">
        <f>Calcs!S67</f>
      </c>
      <c r="T67" s="45">
        <f>Calcs!T67</f>
      </c>
      <c r="U67" s="45">
        <f>Calcs!U67</f>
      </c>
      <c r="V67" s="45">
        <f>Calcs!V67</f>
      </c>
      <c r="W67" s="45">
        <f>Calcs!W67</f>
      </c>
      <c r="X67" s="45">
        <f>Calcs!X67</f>
      </c>
    </row>
    <row r="68" spans="6:24" ht="15">
      <c r="F68" s="28">
        <f>Calcs!F68</f>
      </c>
      <c r="G68" s="46">
        <f>Calcs!G68</f>
      </c>
      <c r="H68" s="46">
        <f>Calcs!H68</f>
      </c>
      <c r="I68" s="46">
        <f>Calcs!I68</f>
      </c>
      <c r="J68" s="46">
        <f>Calcs!J68</f>
      </c>
      <c r="L68" s="28">
        <f>Calcs!L68</f>
      </c>
      <c r="M68" s="46">
        <f>Calcs!M68</f>
      </c>
      <c r="N68" s="46">
        <f>Calcs!N68</f>
      </c>
      <c r="O68" s="46">
        <f>Calcs!O68</f>
      </c>
      <c r="P68" s="46">
        <f>Calcs!P68</f>
      </c>
      <c r="R68" s="28">
        <f>Calcs!R68</f>
      </c>
      <c r="S68" s="45">
        <f>Calcs!S68</f>
      </c>
      <c r="T68" s="45">
        <f>Calcs!T68</f>
      </c>
      <c r="U68" s="45">
        <f>Calcs!U68</f>
      </c>
      <c r="V68" s="45">
        <f>Calcs!V68</f>
      </c>
      <c r="W68" s="45">
        <f>Calcs!W68</f>
      </c>
      <c r="X68" s="45">
        <f>Calcs!X68</f>
      </c>
    </row>
    <row r="69" spans="6:24" ht="15">
      <c r="F69" s="28">
        <f>Calcs!F69</f>
      </c>
      <c r="G69" s="46">
        <f>Calcs!G69</f>
      </c>
      <c r="H69" s="46">
        <f>Calcs!H69</f>
      </c>
      <c r="I69" s="46">
        <f>Calcs!I69</f>
      </c>
      <c r="J69" s="46">
        <f>Calcs!J69</f>
      </c>
      <c r="L69" s="28">
        <f>Calcs!L69</f>
      </c>
      <c r="M69" s="46">
        <f>Calcs!M69</f>
      </c>
      <c r="N69" s="46">
        <f>Calcs!N69</f>
      </c>
      <c r="O69" s="46">
        <f>Calcs!O69</f>
      </c>
      <c r="P69" s="46">
        <f>Calcs!P69</f>
      </c>
      <c r="R69" s="28">
        <f>Calcs!R69</f>
      </c>
      <c r="S69" s="45">
        <f>Calcs!S69</f>
      </c>
      <c r="T69" s="45">
        <f>Calcs!T69</f>
      </c>
      <c r="U69" s="45">
        <f>Calcs!U69</f>
      </c>
      <c r="V69" s="45">
        <f>Calcs!V69</f>
      </c>
      <c r="W69" s="45">
        <f>Calcs!W69</f>
      </c>
      <c r="X69" s="45">
        <f>Calcs!X69</f>
      </c>
    </row>
    <row r="70" spans="6:24" ht="15">
      <c r="F70" s="28">
        <f>Calcs!F70</f>
      </c>
      <c r="G70" s="46">
        <f>Calcs!G70</f>
      </c>
      <c r="H70" s="46">
        <f>Calcs!H70</f>
      </c>
      <c r="I70" s="46">
        <f>Calcs!I70</f>
      </c>
      <c r="J70" s="46">
        <f>Calcs!J70</f>
      </c>
      <c r="L70" s="28">
        <f>Calcs!L70</f>
      </c>
      <c r="M70" s="46">
        <f>Calcs!M70</f>
      </c>
      <c r="N70" s="46">
        <f>Calcs!N70</f>
      </c>
      <c r="O70" s="46">
        <f>Calcs!O70</f>
      </c>
      <c r="P70" s="46">
        <f>Calcs!P70</f>
      </c>
      <c r="R70" s="28">
        <f>Calcs!R70</f>
      </c>
      <c r="S70" s="45">
        <f>Calcs!S70</f>
      </c>
      <c r="T70" s="45">
        <f>Calcs!T70</f>
      </c>
      <c r="U70" s="45">
        <f>Calcs!U70</f>
      </c>
      <c r="V70" s="45">
        <f>Calcs!V70</f>
      </c>
      <c r="W70" s="45">
        <f>Calcs!W70</f>
      </c>
      <c r="X70" s="45">
        <f>Calcs!X70</f>
      </c>
    </row>
    <row r="71" spans="6:24" ht="15">
      <c r="F71" s="28">
        <f>Calcs!F71</f>
      </c>
      <c r="G71" s="46">
        <f>Calcs!G71</f>
      </c>
      <c r="H71" s="46">
        <f>Calcs!H71</f>
      </c>
      <c r="I71" s="46">
        <f>Calcs!I71</f>
      </c>
      <c r="J71" s="46">
        <f>Calcs!J71</f>
      </c>
      <c r="L71" s="28">
        <f>Calcs!L71</f>
      </c>
      <c r="M71" s="46">
        <f>Calcs!M71</f>
      </c>
      <c r="N71" s="46">
        <f>Calcs!N71</f>
      </c>
      <c r="O71" s="46">
        <f>Calcs!O71</f>
      </c>
      <c r="P71" s="46">
        <f>Calcs!P71</f>
      </c>
      <c r="R71" s="28">
        <f>Calcs!R71</f>
      </c>
      <c r="S71" s="45">
        <f>Calcs!S71</f>
      </c>
      <c r="T71" s="45">
        <f>Calcs!T71</f>
      </c>
      <c r="U71" s="45">
        <f>Calcs!U71</f>
      </c>
      <c r="V71" s="45">
        <f>Calcs!V71</f>
      </c>
      <c r="W71" s="45">
        <f>Calcs!W71</f>
      </c>
      <c r="X71" s="45">
        <f>Calcs!X71</f>
      </c>
    </row>
    <row r="72" spans="6:24" ht="15">
      <c r="F72" s="28">
        <f>Calcs!F72</f>
      </c>
      <c r="G72" s="46">
        <f>Calcs!G72</f>
      </c>
      <c r="H72" s="46">
        <f>Calcs!H72</f>
      </c>
      <c r="I72" s="46">
        <f>Calcs!I72</f>
      </c>
      <c r="J72" s="46">
        <f>Calcs!J72</f>
      </c>
      <c r="L72" s="28">
        <f>Calcs!L72</f>
      </c>
      <c r="M72" s="46">
        <f>Calcs!M72</f>
      </c>
      <c r="N72" s="46">
        <f>Calcs!N72</f>
      </c>
      <c r="O72" s="46">
        <f>Calcs!O72</f>
      </c>
      <c r="P72" s="46">
        <f>Calcs!P72</f>
      </c>
      <c r="R72" s="28">
        <f>Calcs!R72</f>
      </c>
      <c r="S72" s="45">
        <f>Calcs!S72</f>
      </c>
      <c r="T72" s="45">
        <f>Calcs!T72</f>
      </c>
      <c r="U72" s="45">
        <f>Calcs!U72</f>
      </c>
      <c r="V72" s="45">
        <f>Calcs!V72</f>
      </c>
      <c r="W72" s="45">
        <f>Calcs!W72</f>
      </c>
      <c r="X72" s="45">
        <f>Calcs!X72</f>
      </c>
    </row>
    <row r="73" spans="6:24" ht="15">
      <c r="F73" s="28">
        <f>Calcs!F73</f>
      </c>
      <c r="G73" s="46">
        <f>Calcs!G73</f>
      </c>
      <c r="H73" s="46">
        <f>Calcs!H73</f>
      </c>
      <c r="I73" s="46">
        <f>Calcs!I73</f>
      </c>
      <c r="J73" s="46">
        <f>Calcs!J73</f>
      </c>
      <c r="L73" s="28">
        <f>Calcs!L73</f>
      </c>
      <c r="M73" s="46">
        <f>Calcs!M73</f>
      </c>
      <c r="N73" s="46">
        <f>Calcs!N73</f>
      </c>
      <c r="O73" s="46">
        <f>Calcs!O73</f>
      </c>
      <c r="P73" s="46">
        <f>Calcs!P73</f>
      </c>
      <c r="R73" s="28">
        <f>Calcs!R73</f>
      </c>
      <c r="S73" s="45">
        <f>Calcs!S73</f>
      </c>
      <c r="T73" s="45">
        <f>Calcs!T73</f>
      </c>
      <c r="U73" s="45">
        <f>Calcs!U73</f>
      </c>
      <c r="V73" s="45">
        <f>Calcs!V73</f>
      </c>
      <c r="W73" s="45">
        <f>Calcs!W73</f>
      </c>
      <c r="X73" s="45">
        <f>Calcs!X73</f>
      </c>
    </row>
    <row r="74" spans="6:24" ht="15">
      <c r="F74" s="28">
        <f>Calcs!F74</f>
      </c>
      <c r="G74" s="46">
        <f>Calcs!G74</f>
      </c>
      <c r="H74" s="46">
        <f>Calcs!H74</f>
      </c>
      <c r="I74" s="46">
        <f>Calcs!I74</f>
      </c>
      <c r="J74" s="46">
        <f>Calcs!J74</f>
      </c>
      <c r="L74" s="28">
        <f>Calcs!L74</f>
      </c>
      <c r="M74" s="46">
        <f>Calcs!M74</f>
      </c>
      <c r="N74" s="46">
        <f>Calcs!N74</f>
      </c>
      <c r="O74" s="46">
        <f>Calcs!O74</f>
      </c>
      <c r="P74" s="46">
        <f>Calcs!P74</f>
      </c>
      <c r="Q74" s="52"/>
      <c r="R74" s="28">
        <f>Calcs!R74</f>
      </c>
      <c r="S74" s="45">
        <f>Calcs!S74</f>
      </c>
      <c r="T74" s="45">
        <f>Calcs!T74</f>
      </c>
      <c r="U74" s="45">
        <f>Calcs!U74</f>
      </c>
      <c r="V74" s="45">
        <f>Calcs!V74</f>
      </c>
      <c r="W74" s="45">
        <f>Calcs!W74</f>
      </c>
      <c r="X74" s="45">
        <f>Calcs!X74</f>
      </c>
    </row>
    <row r="75" spans="19:24" ht="15">
      <c r="S75" s="45"/>
      <c r="T75" s="45"/>
      <c r="U75" s="45"/>
      <c r="V75" s="45"/>
      <c r="W75" s="45"/>
      <c r="X75" s="45"/>
    </row>
    <row r="76" spans="19:24" ht="15">
      <c r="S76" s="45"/>
      <c r="T76" s="45"/>
      <c r="U76" s="45"/>
      <c r="V76" s="45"/>
      <c r="W76" s="45"/>
      <c r="X76" s="45"/>
    </row>
    <row r="77" spans="19:24" ht="15">
      <c r="S77" s="45"/>
      <c r="T77" s="45"/>
      <c r="U77" s="45"/>
      <c r="V77" s="45"/>
      <c r="W77" s="45"/>
      <c r="X77" s="45"/>
    </row>
    <row r="78" spans="19:24" ht="15">
      <c r="S78" s="45"/>
      <c r="T78" s="45"/>
      <c r="U78" s="45"/>
      <c r="V78" s="45"/>
      <c r="W78" s="45"/>
      <c r="X78" s="45"/>
    </row>
    <row r="79" spans="19:24" ht="15">
      <c r="S79" s="45"/>
      <c r="T79" s="45"/>
      <c r="U79" s="45"/>
      <c r="V79" s="45"/>
      <c r="W79" s="45"/>
      <c r="X79" s="45"/>
    </row>
    <row r="80" spans="19:24" ht="15">
      <c r="S80" s="45"/>
      <c r="T80" s="45"/>
      <c r="U80" s="45"/>
      <c r="V80" s="45"/>
      <c r="W80" s="45"/>
      <c r="X80" s="45"/>
    </row>
    <row r="81" spans="19:24" ht="15">
      <c r="S81" s="45"/>
      <c r="T81" s="45"/>
      <c r="U81" s="45"/>
      <c r="V81" s="45"/>
      <c r="W81" s="45"/>
      <c r="X81" s="45"/>
    </row>
    <row r="82" spans="19:24" ht="15">
      <c r="S82" s="45"/>
      <c r="T82" s="45"/>
      <c r="U82" s="45"/>
      <c r="V82" s="45"/>
      <c r="W82" s="45"/>
      <c r="X82" s="45"/>
    </row>
    <row r="83" spans="19:24" ht="15">
      <c r="S83" s="45"/>
      <c r="T83" s="45"/>
      <c r="U83" s="45"/>
      <c r="V83" s="45"/>
      <c r="W83" s="45"/>
      <c r="X83" s="45"/>
    </row>
    <row r="84" spans="19:24" ht="15">
      <c r="S84" s="45"/>
      <c r="T84" s="45"/>
      <c r="U84" s="45"/>
      <c r="V84" s="45"/>
      <c r="W84" s="45"/>
      <c r="X84" s="45"/>
    </row>
    <row r="85" spans="19:24" ht="15">
      <c r="S85" s="45"/>
      <c r="T85" s="45"/>
      <c r="U85" s="45"/>
      <c r="V85" s="45"/>
      <c r="W85" s="45"/>
      <c r="X85" s="45"/>
    </row>
    <row r="86" spans="19:24" ht="15">
      <c r="S86" s="45"/>
      <c r="T86" s="45"/>
      <c r="U86" s="45"/>
      <c r="V86" s="45"/>
      <c r="W86" s="45"/>
      <c r="X86" s="45"/>
    </row>
    <row r="87" spans="19:24" ht="15">
      <c r="S87" s="45"/>
      <c r="T87" s="45"/>
      <c r="U87" s="45"/>
      <c r="V87" s="45"/>
      <c r="W87" s="45"/>
      <c r="X87" s="45"/>
    </row>
    <row r="88" spans="19:24" ht="15">
      <c r="S88" s="45"/>
      <c r="T88" s="45"/>
      <c r="U88" s="45"/>
      <c r="V88" s="45"/>
      <c r="W88" s="45"/>
      <c r="X88" s="45"/>
    </row>
    <row r="89" spans="19:24" ht="15">
      <c r="S89" s="45"/>
      <c r="T89" s="45"/>
      <c r="U89" s="45"/>
      <c r="V89" s="45"/>
      <c r="W89" s="45"/>
      <c r="X89" s="45"/>
    </row>
    <row r="90" spans="19:24" ht="15">
      <c r="S90" s="45"/>
      <c r="T90" s="45"/>
      <c r="U90" s="45"/>
      <c r="V90" s="45"/>
      <c r="W90" s="45"/>
      <c r="X90" s="45"/>
    </row>
    <row r="91" spans="19:24" ht="15">
      <c r="S91" s="45"/>
      <c r="T91" s="45"/>
      <c r="U91" s="45"/>
      <c r="V91" s="45"/>
      <c r="W91" s="45"/>
      <c r="X91" s="45"/>
    </row>
    <row r="92" spans="19:24" ht="15">
      <c r="S92" s="45"/>
      <c r="T92" s="45"/>
      <c r="U92" s="45"/>
      <c r="V92" s="45"/>
      <c r="W92" s="45"/>
      <c r="X92" s="45"/>
    </row>
    <row r="93" spans="19:24" ht="15">
      <c r="S93" s="45"/>
      <c r="T93" s="45"/>
      <c r="U93" s="45"/>
      <c r="V93" s="45"/>
      <c r="W93" s="45"/>
      <c r="X93" s="45"/>
    </row>
    <row r="94" spans="19:24" ht="15">
      <c r="S94" s="45"/>
      <c r="T94" s="45"/>
      <c r="U94" s="45"/>
      <c r="V94" s="45"/>
      <c r="W94" s="45"/>
      <c r="X94" s="45"/>
    </row>
    <row r="95" spans="19:24" ht="15">
      <c r="S95" s="45"/>
      <c r="T95" s="45"/>
      <c r="U95" s="45"/>
      <c r="V95" s="45"/>
      <c r="W95" s="45"/>
      <c r="X95" s="45"/>
    </row>
    <row r="96" spans="19:24" ht="15">
      <c r="S96" s="45"/>
      <c r="T96" s="45"/>
      <c r="U96" s="45"/>
      <c r="V96" s="45"/>
      <c r="W96" s="45"/>
      <c r="X96" s="45"/>
    </row>
    <row r="97" spans="19:24" ht="15">
      <c r="S97" s="45"/>
      <c r="T97" s="45"/>
      <c r="U97" s="45"/>
      <c r="V97" s="45"/>
      <c r="W97" s="45"/>
      <c r="X97" s="45"/>
    </row>
    <row r="98" spans="19:24" ht="15">
      <c r="S98" s="45"/>
      <c r="T98" s="45"/>
      <c r="U98" s="45"/>
      <c r="V98" s="45"/>
      <c r="W98" s="45"/>
      <c r="X98" s="45"/>
    </row>
    <row r="99" spans="19:24" ht="15">
      <c r="S99" s="45"/>
      <c r="T99" s="45"/>
      <c r="U99" s="45"/>
      <c r="V99" s="45"/>
      <c r="W99" s="45"/>
      <c r="X99" s="45"/>
    </row>
    <row r="100" spans="19:24" ht="15">
      <c r="S100" s="45"/>
      <c r="T100" s="45"/>
      <c r="U100" s="45"/>
      <c r="V100" s="45"/>
      <c r="W100" s="45"/>
      <c r="X100" s="45"/>
    </row>
    <row r="101" spans="19:24" ht="15">
      <c r="S101" s="45"/>
      <c r="T101" s="45"/>
      <c r="U101" s="45"/>
      <c r="V101" s="45"/>
      <c r="W101" s="45"/>
      <c r="X101" s="45"/>
    </row>
    <row r="102" spans="19:24" ht="15">
      <c r="S102" s="45"/>
      <c r="T102" s="45"/>
      <c r="U102" s="45"/>
      <c r="V102" s="45"/>
      <c r="W102" s="45"/>
      <c r="X102" s="45"/>
    </row>
    <row r="103" spans="19:24" ht="15">
      <c r="S103" s="45"/>
      <c r="T103" s="45"/>
      <c r="U103" s="45"/>
      <c r="V103" s="45"/>
      <c r="W103" s="45"/>
      <c r="X103" s="45"/>
    </row>
    <row r="104" spans="19:24" ht="15">
      <c r="S104" s="45"/>
      <c r="T104" s="45"/>
      <c r="U104" s="45"/>
      <c r="V104" s="45"/>
      <c r="W104" s="45"/>
      <c r="X104" s="45"/>
    </row>
    <row r="105" spans="19:24" ht="15">
      <c r="S105" s="45"/>
      <c r="T105" s="45"/>
      <c r="U105" s="45"/>
      <c r="V105" s="45"/>
      <c r="W105" s="45"/>
      <c r="X105" s="45"/>
    </row>
    <row r="106" spans="19:24" ht="15">
      <c r="S106" s="45"/>
      <c r="T106" s="45"/>
      <c r="U106" s="45"/>
      <c r="V106" s="45"/>
      <c r="W106" s="45"/>
      <c r="X106" s="45"/>
    </row>
    <row r="107" spans="19:24" ht="15">
      <c r="S107" s="45"/>
      <c r="T107" s="45"/>
      <c r="U107" s="45"/>
      <c r="V107" s="45"/>
      <c r="W107" s="45"/>
      <c r="X107" s="45"/>
    </row>
    <row r="108" spans="19:24" ht="15">
      <c r="S108" s="45"/>
      <c r="T108" s="45"/>
      <c r="U108" s="45"/>
      <c r="V108" s="45"/>
      <c r="W108" s="45"/>
      <c r="X108" s="45"/>
    </row>
  </sheetData>
  <sheetProtection password="CECD" sheet="1" objects="1" scenarios="1"/>
  <mergeCells count="3">
    <mergeCell ref="N24:P24"/>
    <mergeCell ref="H24:J24"/>
    <mergeCell ref="T24:V24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77"/>
  <sheetViews>
    <sheetView workbookViewId="0" topLeftCell="A1">
      <selection activeCell="G27" sqref="G27"/>
    </sheetView>
  </sheetViews>
  <sheetFormatPr defaultColWidth="9.140625" defaultRowHeight="12.75"/>
  <cols>
    <col min="1" max="1" width="2.28125" style="27" customWidth="1"/>
    <col min="2" max="2" width="6.7109375" style="27" customWidth="1"/>
    <col min="3" max="3" width="29.140625" style="27" customWidth="1"/>
    <col min="4" max="4" width="15.421875" style="27" customWidth="1"/>
    <col min="5" max="6" width="9.140625" style="27" customWidth="1"/>
    <col min="7" max="7" width="15.57421875" style="27" customWidth="1"/>
    <col min="8" max="8" width="15.140625" style="27" customWidth="1"/>
    <col min="9" max="9" width="18.140625" style="27" customWidth="1"/>
    <col min="10" max="10" width="16.28125" style="27" customWidth="1"/>
    <col min="11" max="11" width="9.140625" style="27" customWidth="1"/>
    <col min="12" max="12" width="9.140625" style="28" customWidth="1"/>
    <col min="13" max="13" width="15.28125" style="27" customWidth="1"/>
    <col min="14" max="14" width="13.8515625" style="27" customWidth="1"/>
    <col min="15" max="15" width="17.57421875" style="27" customWidth="1"/>
    <col min="16" max="16" width="14.8515625" style="27" customWidth="1"/>
    <col min="17" max="17" width="9.140625" style="27" customWidth="1"/>
    <col min="18" max="18" width="9.7109375" style="28" customWidth="1"/>
    <col min="19" max="20" width="12.8515625" style="27" bestFit="1" customWidth="1"/>
    <col min="21" max="21" width="14.57421875" style="27" customWidth="1"/>
    <col min="22" max="22" width="12.8515625" style="27" bestFit="1" customWidth="1"/>
    <col min="23" max="23" width="11.140625" style="27" customWidth="1"/>
    <col min="24" max="24" width="14.8515625" style="27" customWidth="1"/>
    <col min="25" max="16384" width="9.140625" style="27" customWidth="1"/>
  </cols>
  <sheetData>
    <row r="1" ht="15.75" thickBot="1"/>
    <row r="2" spans="3:9" ht="15.75">
      <c r="C2" s="29" t="s">
        <v>31</v>
      </c>
      <c r="G2" s="30"/>
      <c r="H2" s="31"/>
      <c r="I2" s="32"/>
    </row>
    <row r="3" spans="3:9" ht="15.75">
      <c r="C3" s="29"/>
      <c r="G3" s="33"/>
      <c r="H3" s="34" t="s">
        <v>36</v>
      </c>
      <c r="I3" s="35"/>
    </row>
    <row r="4" spans="7:9" ht="18">
      <c r="G4" s="33"/>
      <c r="H4" s="36" t="s">
        <v>37</v>
      </c>
      <c r="I4" s="35"/>
    </row>
    <row r="5" spans="2:9" ht="15.75">
      <c r="B5" s="27" t="s">
        <v>0</v>
      </c>
      <c r="D5" s="27">
        <f>Plan!D5</f>
        <v>35</v>
      </c>
      <c r="G5" s="33"/>
      <c r="H5" s="37" t="s">
        <v>39</v>
      </c>
      <c r="I5" s="35"/>
    </row>
    <row r="6" spans="2:9" ht="15">
      <c r="B6" s="27" t="s">
        <v>1</v>
      </c>
      <c r="D6" s="27">
        <f>Plan!D6</f>
        <v>10</v>
      </c>
      <c r="G6" s="33"/>
      <c r="H6" s="34" t="s">
        <v>38</v>
      </c>
      <c r="I6" s="35"/>
    </row>
    <row r="7" spans="2:9" ht="15">
      <c r="B7" s="27" t="s">
        <v>3</v>
      </c>
      <c r="D7" s="27">
        <f>Plan!D7</f>
        <v>55</v>
      </c>
      <c r="G7" s="33"/>
      <c r="H7" s="38"/>
      <c r="I7" s="35"/>
    </row>
    <row r="8" spans="2:9" ht="15">
      <c r="B8" s="27" t="s">
        <v>2</v>
      </c>
      <c r="D8" s="27">
        <f>Plan!D8</f>
        <v>1</v>
      </c>
      <c r="G8" s="33"/>
      <c r="H8" s="40" t="s">
        <v>41</v>
      </c>
      <c r="I8" s="35"/>
    </row>
    <row r="9" spans="2:9" ht="15.75" thickBot="1">
      <c r="B9" s="27" t="s">
        <v>24</v>
      </c>
      <c r="D9" s="41">
        <f>Plan!D9</f>
        <v>0.7</v>
      </c>
      <c r="G9" s="42"/>
      <c r="H9" s="43"/>
      <c r="I9" s="44"/>
    </row>
    <row r="10" spans="2:4" ht="15">
      <c r="B10" s="27" t="s">
        <v>25</v>
      </c>
      <c r="D10" s="27">
        <f>Plan!D10</f>
        <v>13</v>
      </c>
    </row>
    <row r="11" ht="5.25" customHeight="1">
      <c r="D11" s="39"/>
    </row>
    <row r="12" spans="2:8" ht="15">
      <c r="B12" s="27" t="s">
        <v>7</v>
      </c>
      <c r="D12" s="45">
        <f>Plan!D12</f>
        <v>10000</v>
      </c>
      <c r="G12" s="27" t="s">
        <v>32</v>
      </c>
      <c r="H12" s="46">
        <f>D46</f>
        <v>4159463.7707187086</v>
      </c>
    </row>
    <row r="13" ht="4.5" customHeight="1"/>
    <row r="14" spans="2:8" ht="15">
      <c r="B14" s="27" t="s">
        <v>5</v>
      </c>
      <c r="D14" s="49">
        <f>Plan!D14</f>
        <v>0.04</v>
      </c>
      <c r="G14" s="47" t="s">
        <v>33</v>
      </c>
      <c r="H14" s="46">
        <f>D29</f>
        <v>795000</v>
      </c>
    </row>
    <row r="15" spans="2:8" ht="15">
      <c r="B15" s="27" t="s">
        <v>4</v>
      </c>
      <c r="D15" s="49">
        <f>Plan!D15</f>
        <v>0.07</v>
      </c>
      <c r="G15" s="47" t="s">
        <v>35</v>
      </c>
      <c r="H15" s="46">
        <f>D33</f>
        <v>2690218.4075523224</v>
      </c>
    </row>
    <row r="16" spans="2:20" ht="15">
      <c r="B16" s="27" t="s">
        <v>6</v>
      </c>
      <c r="D16" s="49">
        <f>Plan!D16</f>
        <v>0.05</v>
      </c>
      <c r="G16" s="47" t="s">
        <v>34</v>
      </c>
      <c r="H16" s="46">
        <f>D42</f>
        <v>674245.3631663863</v>
      </c>
      <c r="T16" s="48"/>
    </row>
    <row r="17" ht="3.75" customHeight="1">
      <c r="D17" s="49"/>
    </row>
    <row r="18" spans="2:4" ht="15">
      <c r="B18" s="27" t="s">
        <v>9</v>
      </c>
      <c r="D18" s="45">
        <f>Plan!D18</f>
        <v>78</v>
      </c>
    </row>
    <row r="19" ht="5.25" customHeight="1" thickBot="1">
      <c r="D19" s="45"/>
    </row>
    <row r="20" spans="2:8" ht="16.5" thickBot="1">
      <c r="B20" s="27" t="s">
        <v>14</v>
      </c>
      <c r="D20" s="45">
        <f>Plan!D20</f>
        <v>500000</v>
      </c>
      <c r="G20" s="50">
        <f>D44</f>
        <v>0.08925954833004512</v>
      </c>
      <c r="H20" s="27" t="s">
        <v>30</v>
      </c>
    </row>
    <row r="21" spans="2:4" ht="15">
      <c r="B21" s="27" t="s">
        <v>15</v>
      </c>
      <c r="D21" s="51">
        <f>Plan!D21</f>
        <v>0.1</v>
      </c>
    </row>
    <row r="23" spans="2:25" ht="6.75" customHeight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2"/>
      <c r="N23" s="52"/>
      <c r="O23" s="52"/>
      <c r="P23" s="52"/>
      <c r="Q23" s="52"/>
      <c r="R23" s="53"/>
      <c r="S23" s="52"/>
      <c r="T23" s="53"/>
      <c r="U23" s="53"/>
      <c r="V23" s="53"/>
      <c r="W23" s="53"/>
      <c r="X23" s="52"/>
      <c r="Y23" s="52"/>
    </row>
    <row r="24" spans="6:23" ht="15">
      <c r="F24" s="28" t="s">
        <v>21</v>
      </c>
      <c r="H24" s="55" t="s">
        <v>20</v>
      </c>
      <c r="I24" s="55"/>
      <c r="J24" s="55"/>
      <c r="L24" s="28" t="s">
        <v>21</v>
      </c>
      <c r="N24" s="55" t="s">
        <v>20</v>
      </c>
      <c r="O24" s="55"/>
      <c r="P24" s="55"/>
      <c r="Q24" s="28"/>
      <c r="R24" s="28" t="s">
        <v>22</v>
      </c>
      <c r="T24" s="55" t="s">
        <v>29</v>
      </c>
      <c r="U24" s="55"/>
      <c r="V24" s="55"/>
      <c r="W24" s="28"/>
    </row>
    <row r="25" spans="2:24" ht="15">
      <c r="B25" s="27" t="s">
        <v>8</v>
      </c>
      <c r="D25" s="27">
        <f>D7-D5</f>
        <v>20</v>
      </c>
      <c r="F25" s="28">
        <f>D7</f>
        <v>55</v>
      </c>
      <c r="G25" s="46">
        <f>D37+D42</f>
        <v>4159463.7707187086</v>
      </c>
      <c r="H25" s="46">
        <f>-D39</f>
        <v>-241150</v>
      </c>
      <c r="I25" s="54">
        <f>$D$15*(G25+0.5*H25)</f>
        <v>282722.2139503096</v>
      </c>
      <c r="J25" s="46">
        <f>SUM(G25:I25)</f>
        <v>4201035.984669019</v>
      </c>
      <c r="L25" s="28">
        <f>D7</f>
        <v>55</v>
      </c>
      <c r="M25" s="46">
        <f>D33+D29</f>
        <v>3485218.4075523224</v>
      </c>
      <c r="N25" s="46">
        <f>-D39</f>
        <v>-241150</v>
      </c>
      <c r="O25" s="54">
        <f>$D$15*(M25+0.5*N25)</f>
        <v>235525.03852866258</v>
      </c>
      <c r="P25" s="46">
        <f>SUM(M25:O25)</f>
        <v>3479593.446080985</v>
      </c>
      <c r="R25" s="28">
        <v>1</v>
      </c>
      <c r="S25" s="45">
        <f>D12</f>
        <v>10000</v>
      </c>
      <c r="T25" s="45">
        <f>$D$21*S25*12</f>
        <v>12000</v>
      </c>
      <c r="U25" s="45">
        <v>0</v>
      </c>
      <c r="V25" s="45">
        <f>T25</f>
        <v>12000</v>
      </c>
      <c r="W25" s="45">
        <f>$D$15*(U25+0.5*V25)</f>
        <v>420.00000000000006</v>
      </c>
      <c r="X25" s="45">
        <f>SUM(U25:W25)</f>
        <v>12420</v>
      </c>
    </row>
    <row r="26" spans="2:24" ht="15">
      <c r="B26" s="27" t="s">
        <v>10</v>
      </c>
      <c r="D26" s="46">
        <f>D18-D7</f>
        <v>23</v>
      </c>
      <c r="F26" s="28">
        <f aca="true" t="shared" si="0" ref="F26:F57">IF(F25&lt;$D$18,1+F25,"")</f>
        <v>56</v>
      </c>
      <c r="G26" s="46">
        <f aca="true" t="shared" si="1" ref="G26:G57">IF(F26&lt;&gt;"",J25,"")</f>
        <v>4201035.984669019</v>
      </c>
      <c r="H26" s="46">
        <f aca="true" t="shared" si="2" ref="H26:H57">IF(F26&lt;&gt;"",H25*(1+$D$14),"")</f>
        <v>-250796</v>
      </c>
      <c r="I26" s="54">
        <f aca="true" t="shared" si="3" ref="I26:I57">IF(F26&lt;&gt;"",$D$15*(G26+0.5*H26),"")</f>
        <v>285294.6589268313</v>
      </c>
      <c r="J26" s="46">
        <f aca="true" t="shared" si="4" ref="J26:J57">IF(F26&lt;&gt;"",SUM(G26:I26),"")</f>
        <v>4235534.64359585</v>
      </c>
      <c r="L26" s="28">
        <f aca="true" t="shared" si="5" ref="L26:L57">IF(L25&lt;$D$18,1+L25,"")</f>
        <v>56</v>
      </c>
      <c r="M26" s="46">
        <f aca="true" t="shared" si="6" ref="M26:M57">IF(L26&lt;&gt;"",P25,"")</f>
        <v>3479593.446080985</v>
      </c>
      <c r="N26" s="46">
        <f aca="true" t="shared" si="7" ref="N26:N57">IF(L26&lt;&gt;"",N25*(1+$D$14),"")</f>
        <v>-250796</v>
      </c>
      <c r="O26" s="54">
        <f aca="true" t="shared" si="8" ref="O26:O57">IF(L26&lt;&gt;"",$D$15*(M26+0.5*N26),"")</f>
        <v>234793.68122566896</v>
      </c>
      <c r="P26" s="46">
        <f aca="true" t="shared" si="9" ref="P26:P57">IF(L26&lt;&gt;"",SUM(M26:O26),"")</f>
        <v>3463591.127306654</v>
      </c>
      <c r="R26" s="28">
        <f aca="true" t="shared" si="10" ref="R26:R57">IF(R25&lt;$D$25,R25+1,"")</f>
        <v>2</v>
      </c>
      <c r="S26" s="45">
        <f aca="true" t="shared" si="11" ref="S26:S57">IF(R26&lt;&gt;"",S25*(1+$D$16),"")</f>
        <v>10500</v>
      </c>
      <c r="T26" s="45">
        <f aca="true" t="shared" si="12" ref="T26:T57">IF(R26&lt;&gt;"",$D$21*S26*12,"")</f>
        <v>12600</v>
      </c>
      <c r="U26" s="45">
        <f aca="true" t="shared" si="13" ref="U26:U57">IF(R26&lt;&gt;"",X25,"")</f>
        <v>12420</v>
      </c>
      <c r="V26" s="45">
        <f aca="true" t="shared" si="14" ref="V26:V57">IF(R26&lt;&gt;"",T26,"")</f>
        <v>12600</v>
      </c>
      <c r="W26" s="45">
        <f aca="true" t="shared" si="15" ref="W26:W57">IF(R26&lt;&gt;"",$D$15*(U26+0.5*V26),"")</f>
        <v>1310.4</v>
      </c>
      <c r="X26" s="45">
        <f aca="true" t="shared" si="16" ref="X26:X57">IF(R26&lt;&gt;"",SUM(U26:W26),"")</f>
        <v>26330.4</v>
      </c>
    </row>
    <row r="27" spans="2:24" ht="15">
      <c r="B27" s="27" t="s">
        <v>11</v>
      </c>
      <c r="D27" s="27">
        <f>D6+D25</f>
        <v>30</v>
      </c>
      <c r="F27" s="28">
        <f t="shared" si="0"/>
        <v>57</v>
      </c>
      <c r="G27" s="46">
        <f t="shared" si="1"/>
        <v>4235534.64359585</v>
      </c>
      <c r="H27" s="46">
        <f t="shared" si="2"/>
        <v>-260827.84</v>
      </c>
      <c r="I27" s="54">
        <f t="shared" si="3"/>
        <v>287358.4506517095</v>
      </c>
      <c r="J27" s="46">
        <f t="shared" si="4"/>
        <v>4262065.25424756</v>
      </c>
      <c r="L27" s="28">
        <f t="shared" si="5"/>
        <v>57</v>
      </c>
      <c r="M27" s="46">
        <f t="shared" si="6"/>
        <v>3463591.127306654</v>
      </c>
      <c r="N27" s="46">
        <f t="shared" si="7"/>
        <v>-260827.84</v>
      </c>
      <c r="O27" s="54">
        <f t="shared" si="8"/>
        <v>233322.4045114658</v>
      </c>
      <c r="P27" s="46">
        <f t="shared" si="9"/>
        <v>3436085.69181812</v>
      </c>
      <c r="R27" s="28">
        <f t="shared" si="10"/>
        <v>3</v>
      </c>
      <c r="S27" s="45">
        <f t="shared" si="11"/>
        <v>11025</v>
      </c>
      <c r="T27" s="45">
        <f t="shared" si="12"/>
        <v>13230</v>
      </c>
      <c r="U27" s="45">
        <f t="shared" si="13"/>
        <v>26330.4</v>
      </c>
      <c r="V27" s="45">
        <f t="shared" si="14"/>
        <v>13230</v>
      </c>
      <c r="W27" s="45">
        <f t="shared" si="15"/>
        <v>2306.1780000000003</v>
      </c>
      <c r="X27" s="45">
        <f t="shared" si="16"/>
        <v>41866.578</v>
      </c>
    </row>
    <row r="28" spans="2:24" ht="15">
      <c r="B28" s="27" t="s">
        <v>13</v>
      </c>
      <c r="D28" s="45">
        <f>ROUNDDOWN(D12*(1+$D$16)^D25,-2)</f>
        <v>26500</v>
      </c>
      <c r="F28" s="28">
        <f t="shared" si="0"/>
        <v>58</v>
      </c>
      <c r="G28" s="46">
        <f t="shared" si="1"/>
        <v>4262065.25424756</v>
      </c>
      <c r="H28" s="46">
        <f t="shared" si="2"/>
        <v>-271260.9536</v>
      </c>
      <c r="I28" s="54">
        <f t="shared" si="3"/>
        <v>288850.43442132924</v>
      </c>
      <c r="J28" s="46">
        <f t="shared" si="4"/>
        <v>4279654.735068889</v>
      </c>
      <c r="L28" s="28">
        <f t="shared" si="5"/>
        <v>58</v>
      </c>
      <c r="M28" s="46">
        <f t="shared" si="6"/>
        <v>3436085.69181812</v>
      </c>
      <c r="N28" s="46">
        <f t="shared" si="7"/>
        <v>-271260.9536</v>
      </c>
      <c r="O28" s="54">
        <f t="shared" si="8"/>
        <v>231031.86505126843</v>
      </c>
      <c r="P28" s="46">
        <f t="shared" si="9"/>
        <v>3395856.6032693884</v>
      </c>
      <c r="R28" s="28">
        <f t="shared" si="10"/>
        <v>4</v>
      </c>
      <c r="S28" s="45">
        <f t="shared" si="11"/>
        <v>11576.25</v>
      </c>
      <c r="T28" s="45">
        <f t="shared" si="12"/>
        <v>13891.5</v>
      </c>
      <c r="U28" s="45">
        <f t="shared" si="13"/>
        <v>41866.578</v>
      </c>
      <c r="V28" s="45">
        <f t="shared" si="14"/>
        <v>13891.5</v>
      </c>
      <c r="W28" s="45">
        <f t="shared" si="15"/>
        <v>3416.8629600000004</v>
      </c>
      <c r="X28" s="45">
        <f t="shared" si="16"/>
        <v>59174.94096</v>
      </c>
    </row>
    <row r="29" spans="2:24" ht="15">
      <c r="B29" s="27" t="s">
        <v>12</v>
      </c>
      <c r="D29" s="45">
        <f>D28*D27*D8</f>
        <v>795000</v>
      </c>
      <c r="F29" s="28">
        <f t="shared" si="0"/>
        <v>59</v>
      </c>
      <c r="G29" s="46">
        <f t="shared" si="1"/>
        <v>4279654.735068889</v>
      </c>
      <c r="H29" s="46">
        <f t="shared" si="2"/>
        <v>-282111.391744</v>
      </c>
      <c r="I29" s="54">
        <f t="shared" si="3"/>
        <v>289701.9327437823</v>
      </c>
      <c r="J29" s="46">
        <f t="shared" si="4"/>
        <v>4287245.276068672</v>
      </c>
      <c r="L29" s="28">
        <f t="shared" si="5"/>
        <v>59</v>
      </c>
      <c r="M29" s="46">
        <f t="shared" si="6"/>
        <v>3395856.6032693884</v>
      </c>
      <c r="N29" s="46">
        <f t="shared" si="7"/>
        <v>-282111.391744</v>
      </c>
      <c r="O29" s="54">
        <f t="shared" si="8"/>
        <v>227836.0635178172</v>
      </c>
      <c r="P29" s="46">
        <f t="shared" si="9"/>
        <v>3341581.275043206</v>
      </c>
      <c r="R29" s="28">
        <f t="shared" si="10"/>
        <v>5</v>
      </c>
      <c r="S29" s="45">
        <f t="shared" si="11"/>
        <v>12155.0625</v>
      </c>
      <c r="T29" s="45">
        <f t="shared" si="12"/>
        <v>14586.075</v>
      </c>
      <c r="U29" s="45">
        <f t="shared" si="13"/>
        <v>59174.94096</v>
      </c>
      <c r="V29" s="45">
        <f t="shared" si="14"/>
        <v>14586.075</v>
      </c>
      <c r="W29" s="45">
        <f t="shared" si="15"/>
        <v>4652.758492200001</v>
      </c>
      <c r="X29" s="45">
        <f t="shared" si="16"/>
        <v>78413.7744522</v>
      </c>
    </row>
    <row r="30" spans="6:24" ht="15">
      <c r="F30" s="28">
        <f t="shared" si="0"/>
        <v>60</v>
      </c>
      <c r="G30" s="46">
        <f t="shared" si="1"/>
        <v>4287245.276068672</v>
      </c>
      <c r="H30" s="46">
        <f t="shared" si="2"/>
        <v>-293395.84741376</v>
      </c>
      <c r="I30" s="54">
        <f t="shared" si="3"/>
        <v>289838.31466532545</v>
      </c>
      <c r="J30" s="46">
        <f t="shared" si="4"/>
        <v>4283687.743320237</v>
      </c>
      <c r="L30" s="28">
        <f t="shared" si="5"/>
        <v>60</v>
      </c>
      <c r="M30" s="46">
        <f t="shared" si="6"/>
        <v>3341581.275043206</v>
      </c>
      <c r="N30" s="46">
        <f t="shared" si="7"/>
        <v>-293395.84741376</v>
      </c>
      <c r="O30" s="54">
        <f t="shared" si="8"/>
        <v>223641.83459354285</v>
      </c>
      <c r="P30" s="46">
        <f t="shared" si="9"/>
        <v>3271827.2622229885</v>
      </c>
      <c r="R30" s="28">
        <f t="shared" si="10"/>
        <v>6</v>
      </c>
      <c r="S30" s="45">
        <f t="shared" si="11"/>
        <v>12762.815625000001</v>
      </c>
      <c r="T30" s="45">
        <f t="shared" si="12"/>
        <v>15315.378750000003</v>
      </c>
      <c r="U30" s="45">
        <f t="shared" si="13"/>
        <v>78413.7744522</v>
      </c>
      <c r="V30" s="45">
        <f t="shared" si="14"/>
        <v>15315.378750000003</v>
      </c>
      <c r="W30" s="45">
        <f t="shared" si="15"/>
        <v>6025.002467904001</v>
      </c>
      <c r="X30" s="45">
        <f t="shared" si="16"/>
        <v>99754.15567010401</v>
      </c>
    </row>
    <row r="31" spans="2:24" ht="15">
      <c r="B31" s="27" t="s">
        <v>16</v>
      </c>
      <c r="D31" s="45">
        <f>D20*(1+$D$15)^D25</f>
        <v>1934842.2312430898</v>
      </c>
      <c r="F31" s="28">
        <f t="shared" si="0"/>
        <v>61</v>
      </c>
      <c r="G31" s="46">
        <f t="shared" si="1"/>
        <v>4283687.743320237</v>
      </c>
      <c r="H31" s="46">
        <f t="shared" si="2"/>
        <v>-305131.68131031044</v>
      </c>
      <c r="I31" s="54">
        <f t="shared" si="3"/>
        <v>289178.5331865558</v>
      </c>
      <c r="J31" s="46">
        <f t="shared" si="4"/>
        <v>4267734.595196482</v>
      </c>
      <c r="L31" s="28">
        <f t="shared" si="5"/>
        <v>61</v>
      </c>
      <c r="M31" s="46">
        <f t="shared" si="6"/>
        <v>3271827.2622229885</v>
      </c>
      <c r="N31" s="46">
        <f t="shared" si="7"/>
        <v>-305131.68131031044</v>
      </c>
      <c r="O31" s="54">
        <f t="shared" si="8"/>
        <v>218348.29950974838</v>
      </c>
      <c r="P31" s="46">
        <f t="shared" si="9"/>
        <v>3185043.8804224264</v>
      </c>
      <c r="R31" s="28">
        <f t="shared" si="10"/>
        <v>7</v>
      </c>
      <c r="S31" s="45">
        <f t="shared" si="11"/>
        <v>13400.956406250001</v>
      </c>
      <c r="T31" s="45">
        <f t="shared" si="12"/>
        <v>16081.147687500003</v>
      </c>
      <c r="U31" s="45">
        <f t="shared" si="13"/>
        <v>99754.15567010401</v>
      </c>
      <c r="V31" s="45">
        <f t="shared" si="14"/>
        <v>16081.147687500003</v>
      </c>
      <c r="W31" s="45">
        <f t="shared" si="15"/>
        <v>7545.631065969781</v>
      </c>
      <c r="X31" s="45">
        <f t="shared" si="16"/>
        <v>123380.9344235738</v>
      </c>
    </row>
    <row r="32" spans="2:24" ht="15">
      <c r="B32" s="27" t="s">
        <v>17</v>
      </c>
      <c r="D32" s="46">
        <f>VLOOKUP(D25,R25:X74,7)</f>
        <v>755376.1763092326</v>
      </c>
      <c r="F32" s="28">
        <f t="shared" si="0"/>
        <v>62</v>
      </c>
      <c r="G32" s="46">
        <f t="shared" si="1"/>
        <v>4267734.595196482</v>
      </c>
      <c r="H32" s="46">
        <f t="shared" si="2"/>
        <v>-317336.9485627229</v>
      </c>
      <c r="I32" s="54">
        <f t="shared" si="3"/>
        <v>287634.62846405845</v>
      </c>
      <c r="J32" s="46">
        <f t="shared" si="4"/>
        <v>4238032.275097817</v>
      </c>
      <c r="L32" s="28">
        <f t="shared" si="5"/>
        <v>62</v>
      </c>
      <c r="M32" s="46">
        <f t="shared" si="6"/>
        <v>3185043.8804224264</v>
      </c>
      <c r="N32" s="46">
        <f t="shared" si="7"/>
        <v>-317336.9485627229</v>
      </c>
      <c r="O32" s="54">
        <f t="shared" si="8"/>
        <v>211846.27842987457</v>
      </c>
      <c r="P32" s="46">
        <f t="shared" si="9"/>
        <v>3079553.2102895784</v>
      </c>
      <c r="R32" s="28">
        <f t="shared" si="10"/>
        <v>8</v>
      </c>
      <c r="S32" s="45">
        <f t="shared" si="11"/>
        <v>14071.004226562502</v>
      </c>
      <c r="T32" s="45">
        <f t="shared" si="12"/>
        <v>16885.205071875003</v>
      </c>
      <c r="U32" s="45">
        <f t="shared" si="13"/>
        <v>123380.9344235738</v>
      </c>
      <c r="V32" s="45">
        <f t="shared" si="14"/>
        <v>16885.205071875003</v>
      </c>
      <c r="W32" s="45">
        <f t="shared" si="15"/>
        <v>9227.647587165791</v>
      </c>
      <c r="X32" s="45">
        <f t="shared" si="16"/>
        <v>149493.78708261458</v>
      </c>
    </row>
    <row r="33" spans="2:24" ht="15">
      <c r="B33" s="27" t="s">
        <v>18</v>
      </c>
      <c r="D33" s="46">
        <f>D31+D32</f>
        <v>2690218.4075523224</v>
      </c>
      <c r="F33" s="28">
        <f t="shared" si="0"/>
        <v>63</v>
      </c>
      <c r="G33" s="46">
        <f t="shared" si="1"/>
        <v>4238032.275097817</v>
      </c>
      <c r="H33" s="46">
        <f t="shared" si="2"/>
        <v>-330030.4265052318</v>
      </c>
      <c r="I33" s="54">
        <f t="shared" si="3"/>
        <v>285111.1943291641</v>
      </c>
      <c r="J33" s="46">
        <f t="shared" si="4"/>
        <v>4193113.0429217494</v>
      </c>
      <c r="L33" s="28">
        <f t="shared" si="5"/>
        <v>63</v>
      </c>
      <c r="M33" s="46">
        <f t="shared" si="6"/>
        <v>3079553.2102895784</v>
      </c>
      <c r="N33" s="46">
        <f t="shared" si="7"/>
        <v>-330030.4265052318</v>
      </c>
      <c r="O33" s="54">
        <f t="shared" si="8"/>
        <v>204017.6597925874</v>
      </c>
      <c r="P33" s="46">
        <f t="shared" si="9"/>
        <v>2953540.443576934</v>
      </c>
      <c r="R33" s="28">
        <f t="shared" si="10"/>
        <v>9</v>
      </c>
      <c r="S33" s="45">
        <f t="shared" si="11"/>
        <v>14774.554437890627</v>
      </c>
      <c r="T33" s="45">
        <f t="shared" si="12"/>
        <v>17729.465325468755</v>
      </c>
      <c r="U33" s="45">
        <f t="shared" si="13"/>
        <v>149493.78708261458</v>
      </c>
      <c r="V33" s="45">
        <f t="shared" si="14"/>
        <v>17729.465325468755</v>
      </c>
      <c r="W33" s="45">
        <f t="shared" si="15"/>
        <v>11085.096382174428</v>
      </c>
      <c r="X33" s="45">
        <f t="shared" si="16"/>
        <v>178308.34879025776</v>
      </c>
    </row>
    <row r="34" spans="6:24" ht="15">
      <c r="F34" s="28">
        <f t="shared" si="0"/>
        <v>64</v>
      </c>
      <c r="G34" s="46">
        <f t="shared" si="1"/>
        <v>4193113.0429217494</v>
      </c>
      <c r="H34" s="46">
        <f t="shared" si="2"/>
        <v>-343231.64356544113</v>
      </c>
      <c r="I34" s="54">
        <f t="shared" si="3"/>
        <v>281504.80547973205</v>
      </c>
      <c r="J34" s="46">
        <f t="shared" si="4"/>
        <v>4131386.2048360403</v>
      </c>
      <c r="L34" s="28">
        <f t="shared" si="5"/>
        <v>64</v>
      </c>
      <c r="M34" s="46">
        <f t="shared" si="6"/>
        <v>2953540.443576934</v>
      </c>
      <c r="N34" s="46">
        <f t="shared" si="7"/>
        <v>-343231.64356544113</v>
      </c>
      <c r="O34" s="54">
        <f t="shared" si="8"/>
        <v>194734.72352559492</v>
      </c>
      <c r="P34" s="46">
        <f t="shared" si="9"/>
        <v>2805043.5235370877</v>
      </c>
      <c r="R34" s="28">
        <f t="shared" si="10"/>
        <v>10</v>
      </c>
      <c r="S34" s="45">
        <f t="shared" si="11"/>
        <v>15513.28215978516</v>
      </c>
      <c r="T34" s="45">
        <f t="shared" si="12"/>
        <v>18615.938591742193</v>
      </c>
      <c r="U34" s="45">
        <f t="shared" si="13"/>
        <v>178308.34879025776</v>
      </c>
      <c r="V34" s="45">
        <f t="shared" si="14"/>
        <v>18615.938591742193</v>
      </c>
      <c r="W34" s="45">
        <f t="shared" si="15"/>
        <v>13133.14226602902</v>
      </c>
      <c r="X34" s="45">
        <f t="shared" si="16"/>
        <v>210057.42964802898</v>
      </c>
    </row>
    <row r="35" spans="3:24" ht="15">
      <c r="C35" s="27" t="s">
        <v>19</v>
      </c>
      <c r="D35" s="45">
        <f>D32/(D21/1%)</f>
        <v>75537.61763092325</v>
      </c>
      <c r="F35" s="28">
        <f t="shared" si="0"/>
        <v>65</v>
      </c>
      <c r="G35" s="46">
        <f t="shared" si="1"/>
        <v>4131386.2048360403</v>
      </c>
      <c r="H35" s="46">
        <f t="shared" si="2"/>
        <v>-356960.9093080588</v>
      </c>
      <c r="I35" s="54">
        <f t="shared" si="3"/>
        <v>276703.40251274075</v>
      </c>
      <c r="J35" s="46">
        <f t="shared" si="4"/>
        <v>4051128.6980407224</v>
      </c>
      <c r="L35" s="28">
        <f t="shared" si="5"/>
        <v>65</v>
      </c>
      <c r="M35" s="46">
        <f t="shared" si="6"/>
        <v>2805043.5235370877</v>
      </c>
      <c r="N35" s="46">
        <f t="shared" si="7"/>
        <v>-356960.9093080588</v>
      </c>
      <c r="O35" s="54">
        <f t="shared" si="8"/>
        <v>183859.41482181408</v>
      </c>
      <c r="P35" s="46">
        <f t="shared" si="9"/>
        <v>2631942.0290508433</v>
      </c>
      <c r="R35" s="28">
        <f t="shared" si="10"/>
        <v>11</v>
      </c>
      <c r="S35" s="45">
        <f t="shared" si="11"/>
        <v>16288.946267774418</v>
      </c>
      <c r="T35" s="45">
        <f t="shared" si="12"/>
        <v>19546.7355213293</v>
      </c>
      <c r="U35" s="45">
        <f t="shared" si="13"/>
        <v>210057.42964802898</v>
      </c>
      <c r="V35" s="45">
        <f t="shared" si="14"/>
        <v>19546.7355213293</v>
      </c>
      <c r="W35" s="45">
        <f t="shared" si="15"/>
        <v>15388.155818608555</v>
      </c>
      <c r="X35" s="45">
        <f t="shared" si="16"/>
        <v>244992.32098796684</v>
      </c>
    </row>
    <row r="36" spans="6:24" ht="15">
      <c r="F36" s="28">
        <f t="shared" si="0"/>
        <v>66</v>
      </c>
      <c r="G36" s="46">
        <f t="shared" si="1"/>
        <v>4051128.6980407224</v>
      </c>
      <c r="H36" s="46">
        <f t="shared" si="2"/>
        <v>-371239.3456803812</v>
      </c>
      <c r="I36" s="54">
        <f t="shared" si="3"/>
        <v>270585.63176403724</v>
      </c>
      <c r="J36" s="46">
        <f t="shared" si="4"/>
        <v>3950474.9841243783</v>
      </c>
      <c r="L36" s="28">
        <f t="shared" si="5"/>
        <v>66</v>
      </c>
      <c r="M36" s="46">
        <f t="shared" si="6"/>
        <v>2631942.0290508433</v>
      </c>
      <c r="N36" s="46">
        <f t="shared" si="7"/>
        <v>-371239.3456803812</v>
      </c>
      <c r="O36" s="54">
        <f t="shared" si="8"/>
        <v>171242.56493474572</v>
      </c>
      <c r="P36" s="46">
        <f t="shared" si="9"/>
        <v>2431945.248305208</v>
      </c>
      <c r="R36" s="28">
        <f t="shared" si="10"/>
        <v>12</v>
      </c>
      <c r="S36" s="45">
        <f t="shared" si="11"/>
        <v>17103.393581163138</v>
      </c>
      <c r="T36" s="45">
        <f t="shared" si="12"/>
        <v>20524.072297395767</v>
      </c>
      <c r="U36" s="45">
        <f t="shared" si="13"/>
        <v>244992.32098796684</v>
      </c>
      <c r="V36" s="45">
        <f t="shared" si="14"/>
        <v>20524.072297395767</v>
      </c>
      <c r="W36" s="45">
        <f t="shared" si="15"/>
        <v>17867.804999566535</v>
      </c>
      <c r="X36" s="45">
        <f t="shared" si="16"/>
        <v>283384.19828492915</v>
      </c>
    </row>
    <row r="37" spans="2:24" ht="15">
      <c r="B37" s="27" t="s">
        <v>26</v>
      </c>
      <c r="D37" s="46">
        <f>D33+D29</f>
        <v>3485218.4075523224</v>
      </c>
      <c r="F37" s="28">
        <f t="shared" si="0"/>
        <v>67</v>
      </c>
      <c r="G37" s="46">
        <f t="shared" si="1"/>
        <v>3950474.9841243783</v>
      </c>
      <c r="H37" s="46">
        <f t="shared" si="2"/>
        <v>-386088.9195075964</v>
      </c>
      <c r="I37" s="54">
        <f t="shared" si="3"/>
        <v>263020.13670594065</v>
      </c>
      <c r="J37" s="46">
        <f t="shared" si="4"/>
        <v>3827406.2013227222</v>
      </c>
      <c r="L37" s="28">
        <f t="shared" si="5"/>
        <v>67</v>
      </c>
      <c r="M37" s="46">
        <f t="shared" si="6"/>
        <v>2431945.248305208</v>
      </c>
      <c r="N37" s="46">
        <f t="shared" si="7"/>
        <v>-386088.9195075964</v>
      </c>
      <c r="O37" s="54">
        <f t="shared" si="8"/>
        <v>156723.05519859868</v>
      </c>
      <c r="P37" s="46">
        <f t="shared" si="9"/>
        <v>2202579.3839962105</v>
      </c>
      <c r="R37" s="28">
        <f t="shared" si="10"/>
        <v>13</v>
      </c>
      <c r="S37" s="45">
        <f t="shared" si="11"/>
        <v>17958.563260221297</v>
      </c>
      <c r="T37" s="45">
        <f t="shared" si="12"/>
        <v>21550.27591226556</v>
      </c>
      <c r="U37" s="45">
        <f t="shared" si="13"/>
        <v>283384.19828492915</v>
      </c>
      <c r="V37" s="45">
        <f t="shared" si="14"/>
        <v>21550.27591226556</v>
      </c>
      <c r="W37" s="45">
        <f t="shared" si="15"/>
        <v>20591.153536874335</v>
      </c>
      <c r="X37" s="45">
        <f t="shared" si="16"/>
        <v>325525.6277340691</v>
      </c>
    </row>
    <row r="38" spans="6:24" ht="15">
      <c r="F38" s="28">
        <f t="shared" si="0"/>
        <v>68</v>
      </c>
      <c r="G38" s="46">
        <f t="shared" si="1"/>
        <v>3827406.2013227222</v>
      </c>
      <c r="H38" s="46">
        <f t="shared" si="2"/>
        <v>-401532.4762879003</v>
      </c>
      <c r="I38" s="54">
        <f t="shared" si="3"/>
        <v>253864.79742251406</v>
      </c>
      <c r="J38" s="46">
        <f t="shared" si="4"/>
        <v>3679738.522457336</v>
      </c>
      <c r="L38" s="28">
        <f t="shared" si="5"/>
        <v>68</v>
      </c>
      <c r="M38" s="46">
        <f t="shared" si="6"/>
        <v>2202579.3839962105</v>
      </c>
      <c r="N38" s="46">
        <f t="shared" si="7"/>
        <v>-401532.4762879003</v>
      </c>
      <c r="O38" s="54">
        <f t="shared" si="8"/>
        <v>140126.92020965824</v>
      </c>
      <c r="P38" s="46">
        <f t="shared" si="9"/>
        <v>1941173.8279179686</v>
      </c>
      <c r="R38" s="28">
        <f t="shared" si="10"/>
        <v>14</v>
      </c>
      <c r="S38" s="45">
        <f t="shared" si="11"/>
        <v>18856.491423232364</v>
      </c>
      <c r="T38" s="45">
        <f t="shared" si="12"/>
        <v>22627.789707878837</v>
      </c>
      <c r="U38" s="45">
        <f t="shared" si="13"/>
        <v>325525.6277340691</v>
      </c>
      <c r="V38" s="45">
        <f t="shared" si="14"/>
        <v>22627.789707878837</v>
      </c>
      <c r="W38" s="45">
        <f t="shared" si="15"/>
        <v>23578.766581160595</v>
      </c>
      <c r="X38" s="45">
        <f t="shared" si="16"/>
        <v>371732.1840231085</v>
      </c>
    </row>
    <row r="39" spans="2:24" ht="15">
      <c r="B39" s="27" t="s">
        <v>23</v>
      </c>
      <c r="D39" s="46">
        <f>D28*D9*D10</f>
        <v>241150</v>
      </c>
      <c r="F39" s="28">
        <f t="shared" si="0"/>
        <v>69</v>
      </c>
      <c r="G39" s="46">
        <f t="shared" si="1"/>
        <v>3679738.522457336</v>
      </c>
      <c r="H39" s="46">
        <f t="shared" si="2"/>
        <v>-417593.77533941634</v>
      </c>
      <c r="I39" s="54">
        <f t="shared" si="3"/>
        <v>242965.91443513398</v>
      </c>
      <c r="J39" s="46">
        <f t="shared" si="4"/>
        <v>3505110.6615530537</v>
      </c>
      <c r="L39" s="28">
        <f t="shared" si="5"/>
        <v>69</v>
      </c>
      <c r="M39" s="46">
        <f t="shared" si="6"/>
        <v>1941173.8279179686</v>
      </c>
      <c r="N39" s="46">
        <f t="shared" si="7"/>
        <v>-417593.77533941634</v>
      </c>
      <c r="O39" s="54">
        <f t="shared" si="8"/>
        <v>121266.38581737825</v>
      </c>
      <c r="P39" s="46">
        <f t="shared" si="9"/>
        <v>1644846.4383959305</v>
      </c>
      <c r="R39" s="28">
        <f t="shared" si="10"/>
        <v>15</v>
      </c>
      <c r="S39" s="45">
        <f t="shared" si="11"/>
        <v>19799.315994393983</v>
      </c>
      <c r="T39" s="45">
        <f t="shared" si="12"/>
        <v>23759.17919327278</v>
      </c>
      <c r="U39" s="45">
        <f t="shared" si="13"/>
        <v>371732.1840231085</v>
      </c>
      <c r="V39" s="45">
        <f t="shared" si="14"/>
        <v>23759.17919327278</v>
      </c>
      <c r="W39" s="45">
        <f t="shared" si="15"/>
        <v>26852.82415338215</v>
      </c>
      <c r="X39" s="45">
        <f t="shared" si="16"/>
        <v>422344.18736976344</v>
      </c>
    </row>
    <row r="40" spans="2:24" ht="15">
      <c r="B40" s="27" t="s">
        <v>27</v>
      </c>
      <c r="D40" s="45">
        <f>VLOOKUP(D18,L25:P74,5)</f>
        <v>-3196280.279064335</v>
      </c>
      <c r="F40" s="28">
        <f t="shared" si="0"/>
        <v>70</v>
      </c>
      <c r="G40" s="46">
        <f t="shared" si="1"/>
        <v>3505110.6615530537</v>
      </c>
      <c r="H40" s="46">
        <f t="shared" si="2"/>
        <v>-434297.52635299304</v>
      </c>
      <c r="I40" s="54">
        <f t="shared" si="3"/>
        <v>230157.332886359</v>
      </c>
      <c r="J40" s="46">
        <f t="shared" si="4"/>
        <v>3300970.4680864196</v>
      </c>
      <c r="L40" s="28">
        <f t="shared" si="5"/>
        <v>70</v>
      </c>
      <c r="M40" s="46">
        <f t="shared" si="6"/>
        <v>1644846.4383959305</v>
      </c>
      <c r="N40" s="46">
        <f t="shared" si="7"/>
        <v>-434297.52635299304</v>
      </c>
      <c r="O40" s="54">
        <f t="shared" si="8"/>
        <v>99938.83726536037</v>
      </c>
      <c r="P40" s="46">
        <f t="shared" si="9"/>
        <v>1310487.7493082979</v>
      </c>
      <c r="R40" s="28">
        <f t="shared" si="10"/>
        <v>16</v>
      </c>
      <c r="S40" s="45">
        <f t="shared" si="11"/>
        <v>20789.281794113682</v>
      </c>
      <c r="T40" s="45">
        <f t="shared" si="12"/>
        <v>24947.138152936415</v>
      </c>
      <c r="U40" s="45">
        <f t="shared" si="13"/>
        <v>422344.18736976344</v>
      </c>
      <c r="V40" s="45">
        <f t="shared" si="14"/>
        <v>24947.138152936415</v>
      </c>
      <c r="W40" s="45">
        <f t="shared" si="15"/>
        <v>30437.242951236218</v>
      </c>
      <c r="X40" s="45">
        <f t="shared" si="16"/>
        <v>477728.56847393606</v>
      </c>
    </row>
    <row r="41" spans="6:24" ht="15">
      <c r="F41" s="28">
        <f t="shared" si="0"/>
        <v>71</v>
      </c>
      <c r="G41" s="46">
        <f t="shared" si="1"/>
        <v>3300970.4680864196</v>
      </c>
      <c r="H41" s="46">
        <f t="shared" si="2"/>
        <v>-451669.4274071128</v>
      </c>
      <c r="I41" s="54">
        <f t="shared" si="3"/>
        <v>215259.50280680045</v>
      </c>
      <c r="J41" s="46">
        <f t="shared" si="4"/>
        <v>3064560.543486107</v>
      </c>
      <c r="L41" s="28">
        <f t="shared" si="5"/>
        <v>71</v>
      </c>
      <c r="M41" s="46">
        <f t="shared" si="6"/>
        <v>1310487.7493082979</v>
      </c>
      <c r="N41" s="46">
        <f t="shared" si="7"/>
        <v>-451669.4274071128</v>
      </c>
      <c r="O41" s="54">
        <f t="shared" si="8"/>
        <v>75925.7124923319</v>
      </c>
      <c r="P41" s="46">
        <f t="shared" si="9"/>
        <v>934744.034393517</v>
      </c>
      <c r="R41" s="28">
        <f t="shared" si="10"/>
        <v>17</v>
      </c>
      <c r="S41" s="45">
        <f t="shared" si="11"/>
        <v>21828.745883819367</v>
      </c>
      <c r="T41" s="45">
        <f t="shared" si="12"/>
        <v>26194.495060583242</v>
      </c>
      <c r="U41" s="45">
        <f t="shared" si="13"/>
        <v>477728.56847393606</v>
      </c>
      <c r="V41" s="45">
        <f t="shared" si="14"/>
        <v>26194.495060583242</v>
      </c>
      <c r="W41" s="45">
        <f t="shared" si="15"/>
        <v>34357.80712029594</v>
      </c>
      <c r="X41" s="45">
        <f t="shared" si="16"/>
        <v>538280.8706548152</v>
      </c>
    </row>
    <row r="42" spans="2:24" ht="15">
      <c r="B42" s="27" t="s">
        <v>28</v>
      </c>
      <c r="D42" s="54">
        <f>-MIN(0,D40/((1+$D$15)^D26))</f>
        <v>674245.3631663863</v>
      </c>
      <c r="F42" s="28">
        <f t="shared" si="0"/>
        <v>72</v>
      </c>
      <c r="G42" s="46">
        <f t="shared" si="1"/>
        <v>3064560.543486107</v>
      </c>
      <c r="H42" s="46">
        <f t="shared" si="2"/>
        <v>-469736.20450339734</v>
      </c>
      <c r="I42" s="54">
        <f t="shared" si="3"/>
        <v>198078.4708864086</v>
      </c>
      <c r="J42" s="46">
        <f t="shared" si="4"/>
        <v>2792902.8098691185</v>
      </c>
      <c r="L42" s="28">
        <f t="shared" si="5"/>
        <v>72</v>
      </c>
      <c r="M42" s="46">
        <f t="shared" si="6"/>
        <v>934744.034393517</v>
      </c>
      <c r="N42" s="46">
        <f t="shared" si="7"/>
        <v>-469736.20450339734</v>
      </c>
      <c r="O42" s="54">
        <f t="shared" si="8"/>
        <v>48991.31524992729</v>
      </c>
      <c r="P42" s="46">
        <f t="shared" si="9"/>
        <v>513999.1451400469</v>
      </c>
      <c r="R42" s="28">
        <f t="shared" si="10"/>
        <v>18</v>
      </c>
      <c r="S42" s="45">
        <f t="shared" si="11"/>
        <v>22920.183178010335</v>
      </c>
      <c r="T42" s="45">
        <f t="shared" si="12"/>
        <v>27504.2198136124</v>
      </c>
      <c r="U42" s="45">
        <f t="shared" si="13"/>
        <v>538280.8706548152</v>
      </c>
      <c r="V42" s="45">
        <f t="shared" si="14"/>
        <v>27504.2198136124</v>
      </c>
      <c r="W42" s="45">
        <f t="shared" si="15"/>
        <v>38642.3086393135</v>
      </c>
      <c r="X42" s="45">
        <f t="shared" si="16"/>
        <v>604427.3991077412</v>
      </c>
    </row>
    <row r="43" spans="6:24" ht="15">
      <c r="F43" s="28">
        <f t="shared" si="0"/>
        <v>73</v>
      </c>
      <c r="G43" s="46">
        <f t="shared" si="1"/>
        <v>2792902.8098691185</v>
      </c>
      <c r="H43" s="46">
        <f t="shared" si="2"/>
        <v>-488525.65268353326</v>
      </c>
      <c r="I43" s="54">
        <f t="shared" si="3"/>
        <v>178404.79884691467</v>
      </c>
      <c r="J43" s="46">
        <f t="shared" si="4"/>
        <v>2482781.9560324997</v>
      </c>
      <c r="L43" s="28">
        <f t="shared" si="5"/>
        <v>73</v>
      </c>
      <c r="M43" s="46">
        <f t="shared" si="6"/>
        <v>513999.1451400469</v>
      </c>
      <c r="N43" s="46">
        <f t="shared" si="7"/>
        <v>-488525.65268353326</v>
      </c>
      <c r="O43" s="54">
        <f t="shared" si="8"/>
        <v>18881.54231587962</v>
      </c>
      <c r="P43" s="46">
        <f t="shared" si="9"/>
        <v>44355.03477239325</v>
      </c>
      <c r="R43" s="28">
        <f t="shared" si="10"/>
        <v>19</v>
      </c>
      <c r="S43" s="45">
        <f t="shared" si="11"/>
        <v>24066.19233691085</v>
      </c>
      <c r="T43" s="45">
        <f t="shared" si="12"/>
        <v>28879.430804293024</v>
      </c>
      <c r="U43" s="45">
        <f t="shared" si="13"/>
        <v>604427.3991077412</v>
      </c>
      <c r="V43" s="45">
        <f t="shared" si="14"/>
        <v>28879.430804293024</v>
      </c>
      <c r="W43" s="45">
        <f t="shared" si="15"/>
        <v>43320.69801569215</v>
      </c>
      <c r="X43" s="45">
        <f t="shared" si="16"/>
        <v>676627.5279277264</v>
      </c>
    </row>
    <row r="44" spans="3:24" ht="15">
      <c r="C44" s="27" t="s">
        <v>30</v>
      </c>
      <c r="D44" s="51">
        <f>(D42/D35)/100</f>
        <v>0.08925954833004512</v>
      </c>
      <c r="F44" s="28">
        <f t="shared" si="0"/>
        <v>74</v>
      </c>
      <c r="G44" s="46">
        <f t="shared" si="1"/>
        <v>2482781.9560324997</v>
      </c>
      <c r="H44" s="46">
        <f t="shared" si="2"/>
        <v>-508066.6787908746</v>
      </c>
      <c r="I44" s="54">
        <f t="shared" si="3"/>
        <v>156012.40316459438</v>
      </c>
      <c r="J44" s="46">
        <f t="shared" si="4"/>
        <v>2130727.6804062193</v>
      </c>
      <c r="L44" s="28">
        <f t="shared" si="5"/>
        <v>74</v>
      </c>
      <c r="M44" s="46">
        <f t="shared" si="6"/>
        <v>44355.03477239325</v>
      </c>
      <c r="N44" s="46">
        <f t="shared" si="7"/>
        <v>-508066.6787908746</v>
      </c>
      <c r="O44" s="54">
        <f t="shared" si="8"/>
        <v>-14677.481323613085</v>
      </c>
      <c r="P44" s="46">
        <f t="shared" si="9"/>
        <v>-478389.12534209446</v>
      </c>
      <c r="R44" s="28">
        <f t="shared" si="10"/>
        <v>20</v>
      </c>
      <c r="S44" s="45">
        <f t="shared" si="11"/>
        <v>25269.501953756397</v>
      </c>
      <c r="T44" s="45">
        <f t="shared" si="12"/>
        <v>30323.40234450768</v>
      </c>
      <c r="U44" s="45">
        <f t="shared" si="13"/>
        <v>676627.5279277264</v>
      </c>
      <c r="V44" s="45">
        <f t="shared" si="14"/>
        <v>30323.40234450768</v>
      </c>
      <c r="W44" s="45">
        <f t="shared" si="15"/>
        <v>48425.24603699862</v>
      </c>
      <c r="X44" s="45">
        <f t="shared" si="16"/>
        <v>755376.1763092326</v>
      </c>
    </row>
    <row r="45" spans="6:24" ht="15">
      <c r="F45" s="28">
        <f t="shared" si="0"/>
        <v>75</v>
      </c>
      <c r="G45" s="46">
        <f t="shared" si="1"/>
        <v>2130727.6804062193</v>
      </c>
      <c r="H45" s="46">
        <f t="shared" si="2"/>
        <v>-528389.3459425096</v>
      </c>
      <c r="I45" s="54">
        <f t="shared" si="3"/>
        <v>130657.31052044754</v>
      </c>
      <c r="J45" s="46">
        <f t="shared" si="4"/>
        <v>1732995.6449841573</v>
      </c>
      <c r="L45" s="28">
        <f t="shared" si="5"/>
        <v>75</v>
      </c>
      <c r="M45" s="46">
        <f t="shared" si="6"/>
        <v>-478389.12534209446</v>
      </c>
      <c r="N45" s="46">
        <f t="shared" si="7"/>
        <v>-528389.3459425096</v>
      </c>
      <c r="O45" s="54">
        <f t="shared" si="8"/>
        <v>-51980.86588193445</v>
      </c>
      <c r="P45" s="46">
        <f t="shared" si="9"/>
        <v>-1058759.3371665385</v>
      </c>
      <c r="R45" s="28">
        <f t="shared" si="10"/>
      </c>
      <c r="S45" s="45">
        <f t="shared" si="11"/>
      </c>
      <c r="T45" s="45">
        <f t="shared" si="12"/>
      </c>
      <c r="U45" s="45">
        <f t="shared" si="13"/>
      </c>
      <c r="V45" s="45">
        <f t="shared" si="14"/>
      </c>
      <c r="W45" s="45">
        <f t="shared" si="15"/>
      </c>
      <c r="X45" s="45">
        <f t="shared" si="16"/>
      </c>
    </row>
    <row r="46" spans="2:24" ht="15">
      <c r="B46" s="27" t="s">
        <v>32</v>
      </c>
      <c r="D46" s="45">
        <f>D37+D42</f>
        <v>4159463.7707187086</v>
      </c>
      <c r="F46" s="28">
        <f t="shared" si="0"/>
        <v>76</v>
      </c>
      <c r="G46" s="46">
        <f t="shared" si="1"/>
        <v>1732995.6449841573</v>
      </c>
      <c r="H46" s="46">
        <f t="shared" si="2"/>
        <v>-549524.91978021</v>
      </c>
      <c r="I46" s="54">
        <f t="shared" si="3"/>
        <v>102076.32295658367</v>
      </c>
      <c r="J46" s="46">
        <f t="shared" si="4"/>
        <v>1285547.0481605309</v>
      </c>
      <c r="L46" s="28">
        <f t="shared" si="5"/>
        <v>76</v>
      </c>
      <c r="M46" s="46">
        <f t="shared" si="6"/>
        <v>-1058759.3371665385</v>
      </c>
      <c r="N46" s="46">
        <f t="shared" si="7"/>
        <v>-549524.91978021</v>
      </c>
      <c r="O46" s="54">
        <f t="shared" si="8"/>
        <v>-93346.52579396506</v>
      </c>
      <c r="P46" s="46">
        <f t="shared" si="9"/>
        <v>-1701630.7827407136</v>
      </c>
      <c r="R46" s="28">
        <f t="shared" si="10"/>
      </c>
      <c r="S46" s="45">
        <f t="shared" si="11"/>
      </c>
      <c r="T46" s="45">
        <f t="shared" si="12"/>
      </c>
      <c r="U46" s="45">
        <f t="shared" si="13"/>
      </c>
      <c r="V46" s="45">
        <f t="shared" si="14"/>
      </c>
      <c r="W46" s="45">
        <f t="shared" si="15"/>
      </c>
      <c r="X46" s="45">
        <f t="shared" si="16"/>
      </c>
    </row>
    <row r="47" spans="6:24" ht="15">
      <c r="F47" s="28">
        <f t="shared" si="0"/>
        <v>77</v>
      </c>
      <c r="G47" s="46">
        <f t="shared" si="1"/>
        <v>1285547.0481605309</v>
      </c>
      <c r="H47" s="46">
        <f t="shared" si="2"/>
        <v>-571505.9165714184</v>
      </c>
      <c r="I47" s="54">
        <f t="shared" si="3"/>
        <v>69985.58629123753</v>
      </c>
      <c r="J47" s="46">
        <f t="shared" si="4"/>
        <v>784026.71788035</v>
      </c>
      <c r="L47" s="28">
        <f t="shared" si="5"/>
        <v>77</v>
      </c>
      <c r="M47" s="46">
        <f t="shared" si="6"/>
        <v>-1701630.7827407136</v>
      </c>
      <c r="N47" s="46">
        <f t="shared" si="7"/>
        <v>-571505.9165714184</v>
      </c>
      <c r="O47" s="54">
        <f t="shared" si="8"/>
        <v>-139116.8618718496</v>
      </c>
      <c r="P47" s="46">
        <f t="shared" si="9"/>
        <v>-2412253.5611839816</v>
      </c>
      <c r="R47" s="28">
        <f t="shared" si="10"/>
      </c>
      <c r="S47" s="45">
        <f t="shared" si="11"/>
      </c>
      <c r="T47" s="45">
        <f t="shared" si="12"/>
      </c>
      <c r="U47" s="45">
        <f t="shared" si="13"/>
      </c>
      <c r="V47" s="45">
        <f t="shared" si="14"/>
      </c>
      <c r="W47" s="45">
        <f t="shared" si="15"/>
      </c>
      <c r="X47" s="45">
        <f t="shared" si="16"/>
      </c>
    </row>
    <row r="48" spans="6:24" ht="15">
      <c r="F48" s="28">
        <f t="shared" si="0"/>
        <v>78</v>
      </c>
      <c r="G48" s="46">
        <f t="shared" si="1"/>
        <v>784026.71788035</v>
      </c>
      <c r="H48" s="46">
        <f t="shared" si="2"/>
        <v>-594366.1532342752</v>
      </c>
      <c r="I48" s="54">
        <f t="shared" si="3"/>
        <v>34079.05488842487</v>
      </c>
      <c r="J48" s="46">
        <f t="shared" si="4"/>
        <v>223739.61953449965</v>
      </c>
      <c r="L48" s="28">
        <f t="shared" si="5"/>
        <v>78</v>
      </c>
      <c r="M48" s="46">
        <f t="shared" si="6"/>
        <v>-2412253.5611839816</v>
      </c>
      <c r="N48" s="46">
        <f t="shared" si="7"/>
        <v>-594366.1532342752</v>
      </c>
      <c r="O48" s="54">
        <f t="shared" si="8"/>
        <v>-189660.56464607836</v>
      </c>
      <c r="P48" s="46">
        <f t="shared" si="9"/>
        <v>-3196280.279064335</v>
      </c>
      <c r="R48" s="28">
        <f t="shared" si="10"/>
      </c>
      <c r="S48" s="45">
        <f t="shared" si="11"/>
      </c>
      <c r="T48" s="45">
        <f t="shared" si="12"/>
      </c>
      <c r="U48" s="45">
        <f t="shared" si="13"/>
      </c>
      <c r="V48" s="45">
        <f t="shared" si="14"/>
      </c>
      <c r="W48" s="45">
        <f t="shared" si="15"/>
      </c>
      <c r="X48" s="45">
        <f t="shared" si="16"/>
      </c>
    </row>
    <row r="49" spans="6:24" ht="15">
      <c r="F49" s="28">
        <f t="shared" si="0"/>
      </c>
      <c r="G49" s="46">
        <f t="shared" si="1"/>
      </c>
      <c r="H49" s="46">
        <f t="shared" si="2"/>
      </c>
      <c r="I49" s="54">
        <f t="shared" si="3"/>
      </c>
      <c r="J49" s="46">
        <f t="shared" si="4"/>
      </c>
      <c r="L49" s="28">
        <f t="shared" si="5"/>
      </c>
      <c r="M49" s="46">
        <f t="shared" si="6"/>
      </c>
      <c r="N49" s="46">
        <f t="shared" si="7"/>
      </c>
      <c r="O49" s="54">
        <f t="shared" si="8"/>
      </c>
      <c r="P49" s="46">
        <f t="shared" si="9"/>
      </c>
      <c r="R49" s="28">
        <f t="shared" si="10"/>
      </c>
      <c r="S49" s="45">
        <f t="shared" si="11"/>
      </c>
      <c r="T49" s="45">
        <f t="shared" si="12"/>
      </c>
      <c r="U49" s="45">
        <f t="shared" si="13"/>
      </c>
      <c r="V49" s="45">
        <f t="shared" si="14"/>
      </c>
      <c r="W49" s="45">
        <f t="shared" si="15"/>
      </c>
      <c r="X49" s="45">
        <f t="shared" si="16"/>
      </c>
    </row>
    <row r="50" spans="6:24" ht="15">
      <c r="F50" s="28">
        <f t="shared" si="0"/>
      </c>
      <c r="G50" s="46">
        <f t="shared" si="1"/>
      </c>
      <c r="H50" s="46">
        <f t="shared" si="2"/>
      </c>
      <c r="I50" s="54">
        <f t="shared" si="3"/>
      </c>
      <c r="J50" s="46">
        <f t="shared" si="4"/>
      </c>
      <c r="L50" s="28">
        <f t="shared" si="5"/>
      </c>
      <c r="M50" s="46">
        <f t="shared" si="6"/>
      </c>
      <c r="N50" s="46">
        <f t="shared" si="7"/>
      </c>
      <c r="O50" s="54">
        <f t="shared" si="8"/>
      </c>
      <c r="P50" s="46">
        <f t="shared" si="9"/>
      </c>
      <c r="R50" s="28">
        <f t="shared" si="10"/>
      </c>
      <c r="S50" s="45">
        <f t="shared" si="11"/>
      </c>
      <c r="T50" s="45">
        <f t="shared" si="12"/>
      </c>
      <c r="U50" s="45">
        <f t="shared" si="13"/>
      </c>
      <c r="V50" s="45">
        <f t="shared" si="14"/>
      </c>
      <c r="W50" s="45">
        <f t="shared" si="15"/>
      </c>
      <c r="X50" s="45">
        <f t="shared" si="16"/>
      </c>
    </row>
    <row r="51" spans="6:24" ht="15">
      <c r="F51" s="28">
        <f t="shared" si="0"/>
      </c>
      <c r="G51" s="46">
        <f t="shared" si="1"/>
      </c>
      <c r="H51" s="46">
        <f t="shared" si="2"/>
      </c>
      <c r="I51" s="54">
        <f t="shared" si="3"/>
      </c>
      <c r="J51" s="46">
        <f t="shared" si="4"/>
      </c>
      <c r="L51" s="28">
        <f t="shared" si="5"/>
      </c>
      <c r="M51" s="46">
        <f t="shared" si="6"/>
      </c>
      <c r="N51" s="46">
        <f t="shared" si="7"/>
      </c>
      <c r="O51" s="54">
        <f t="shared" si="8"/>
      </c>
      <c r="P51" s="46">
        <f t="shared" si="9"/>
      </c>
      <c r="R51" s="28">
        <f t="shared" si="10"/>
      </c>
      <c r="S51" s="45">
        <f t="shared" si="11"/>
      </c>
      <c r="T51" s="45">
        <f t="shared" si="12"/>
      </c>
      <c r="U51" s="45">
        <f t="shared" si="13"/>
      </c>
      <c r="V51" s="45">
        <f t="shared" si="14"/>
      </c>
      <c r="W51" s="45">
        <f t="shared" si="15"/>
      </c>
      <c r="X51" s="45">
        <f t="shared" si="16"/>
      </c>
    </row>
    <row r="52" spans="6:24" ht="15">
      <c r="F52" s="28">
        <f t="shared" si="0"/>
      </c>
      <c r="G52" s="46">
        <f t="shared" si="1"/>
      </c>
      <c r="H52" s="46">
        <f t="shared" si="2"/>
      </c>
      <c r="I52" s="54">
        <f t="shared" si="3"/>
      </c>
      <c r="J52" s="46">
        <f t="shared" si="4"/>
      </c>
      <c r="L52" s="28">
        <f t="shared" si="5"/>
      </c>
      <c r="M52" s="46">
        <f t="shared" si="6"/>
      </c>
      <c r="N52" s="46">
        <f t="shared" si="7"/>
      </c>
      <c r="O52" s="54">
        <f t="shared" si="8"/>
      </c>
      <c r="P52" s="46">
        <f t="shared" si="9"/>
      </c>
      <c r="R52" s="28">
        <f t="shared" si="10"/>
      </c>
      <c r="S52" s="45">
        <f t="shared" si="11"/>
      </c>
      <c r="T52" s="45">
        <f t="shared" si="12"/>
      </c>
      <c r="U52" s="45">
        <f t="shared" si="13"/>
      </c>
      <c r="V52" s="45">
        <f t="shared" si="14"/>
      </c>
      <c r="W52" s="45">
        <f t="shared" si="15"/>
      </c>
      <c r="X52" s="45">
        <f t="shared" si="16"/>
      </c>
    </row>
    <row r="53" spans="6:24" ht="15">
      <c r="F53" s="28">
        <f t="shared" si="0"/>
      </c>
      <c r="G53" s="46">
        <f t="shared" si="1"/>
      </c>
      <c r="H53" s="46">
        <f t="shared" si="2"/>
      </c>
      <c r="I53" s="54">
        <f t="shared" si="3"/>
      </c>
      <c r="J53" s="46">
        <f t="shared" si="4"/>
      </c>
      <c r="L53" s="28">
        <f t="shared" si="5"/>
      </c>
      <c r="M53" s="46">
        <f t="shared" si="6"/>
      </c>
      <c r="N53" s="46">
        <f t="shared" si="7"/>
      </c>
      <c r="O53" s="54">
        <f t="shared" si="8"/>
      </c>
      <c r="P53" s="46">
        <f t="shared" si="9"/>
      </c>
      <c r="R53" s="28">
        <f t="shared" si="10"/>
      </c>
      <c r="S53" s="45">
        <f t="shared" si="11"/>
      </c>
      <c r="T53" s="45">
        <f t="shared" si="12"/>
      </c>
      <c r="U53" s="45">
        <f t="shared" si="13"/>
      </c>
      <c r="V53" s="45">
        <f t="shared" si="14"/>
      </c>
      <c r="W53" s="45">
        <f t="shared" si="15"/>
      </c>
      <c r="X53" s="45">
        <f t="shared" si="16"/>
      </c>
    </row>
    <row r="54" spans="6:24" ht="15">
      <c r="F54" s="28">
        <f t="shared" si="0"/>
      </c>
      <c r="G54" s="46">
        <f t="shared" si="1"/>
      </c>
      <c r="H54" s="46">
        <f t="shared" si="2"/>
      </c>
      <c r="I54" s="54">
        <f t="shared" si="3"/>
      </c>
      <c r="J54" s="46">
        <f t="shared" si="4"/>
      </c>
      <c r="L54" s="28">
        <f t="shared" si="5"/>
      </c>
      <c r="M54" s="46">
        <f t="shared" si="6"/>
      </c>
      <c r="N54" s="46">
        <f t="shared" si="7"/>
      </c>
      <c r="O54" s="54">
        <f t="shared" si="8"/>
      </c>
      <c r="P54" s="46">
        <f t="shared" si="9"/>
      </c>
      <c r="R54" s="28">
        <f t="shared" si="10"/>
      </c>
      <c r="S54" s="45">
        <f t="shared" si="11"/>
      </c>
      <c r="T54" s="45">
        <f t="shared" si="12"/>
      </c>
      <c r="U54" s="45">
        <f t="shared" si="13"/>
      </c>
      <c r="V54" s="45">
        <f t="shared" si="14"/>
      </c>
      <c r="W54" s="45">
        <f t="shared" si="15"/>
      </c>
      <c r="X54" s="45">
        <f t="shared" si="16"/>
      </c>
    </row>
    <row r="55" spans="6:24" ht="15">
      <c r="F55" s="28">
        <f t="shared" si="0"/>
      </c>
      <c r="G55" s="46">
        <f t="shared" si="1"/>
      </c>
      <c r="H55" s="46">
        <f t="shared" si="2"/>
      </c>
      <c r="I55" s="54">
        <f t="shared" si="3"/>
      </c>
      <c r="J55" s="46">
        <f t="shared" si="4"/>
      </c>
      <c r="L55" s="28">
        <f t="shared" si="5"/>
      </c>
      <c r="M55" s="46">
        <f t="shared" si="6"/>
      </c>
      <c r="N55" s="46">
        <f t="shared" si="7"/>
      </c>
      <c r="O55" s="54">
        <f t="shared" si="8"/>
      </c>
      <c r="P55" s="46">
        <f t="shared" si="9"/>
      </c>
      <c r="R55" s="28">
        <f t="shared" si="10"/>
      </c>
      <c r="S55" s="45">
        <f t="shared" si="11"/>
      </c>
      <c r="T55" s="45">
        <f t="shared" si="12"/>
      </c>
      <c r="U55" s="45">
        <f t="shared" si="13"/>
      </c>
      <c r="V55" s="45">
        <f t="shared" si="14"/>
      </c>
      <c r="W55" s="45">
        <f t="shared" si="15"/>
      </c>
      <c r="X55" s="45">
        <f t="shared" si="16"/>
      </c>
    </row>
    <row r="56" spans="6:24" ht="15">
      <c r="F56" s="28">
        <f t="shared" si="0"/>
      </c>
      <c r="G56" s="46">
        <f t="shared" si="1"/>
      </c>
      <c r="H56" s="46">
        <f t="shared" si="2"/>
      </c>
      <c r="I56" s="54">
        <f t="shared" si="3"/>
      </c>
      <c r="J56" s="46">
        <f t="shared" si="4"/>
      </c>
      <c r="L56" s="28">
        <f t="shared" si="5"/>
      </c>
      <c r="M56" s="46">
        <f t="shared" si="6"/>
      </c>
      <c r="N56" s="46">
        <f t="shared" si="7"/>
      </c>
      <c r="O56" s="54">
        <f t="shared" si="8"/>
      </c>
      <c r="P56" s="46">
        <f t="shared" si="9"/>
      </c>
      <c r="R56" s="28">
        <f t="shared" si="10"/>
      </c>
      <c r="S56" s="45">
        <f t="shared" si="11"/>
      </c>
      <c r="T56" s="45">
        <f t="shared" si="12"/>
      </c>
      <c r="U56" s="45">
        <f t="shared" si="13"/>
      </c>
      <c r="V56" s="45">
        <f t="shared" si="14"/>
      </c>
      <c r="W56" s="45">
        <f t="shared" si="15"/>
      </c>
      <c r="X56" s="45">
        <f t="shared" si="16"/>
      </c>
    </row>
    <row r="57" spans="6:24" ht="15">
      <c r="F57" s="28">
        <f t="shared" si="0"/>
      </c>
      <c r="G57" s="46">
        <f t="shared" si="1"/>
      </c>
      <c r="H57" s="46">
        <f t="shared" si="2"/>
      </c>
      <c r="I57" s="54">
        <f t="shared" si="3"/>
      </c>
      <c r="J57" s="46">
        <f t="shared" si="4"/>
      </c>
      <c r="L57" s="28">
        <f t="shared" si="5"/>
      </c>
      <c r="M57" s="46">
        <f t="shared" si="6"/>
      </c>
      <c r="N57" s="46">
        <f t="shared" si="7"/>
      </c>
      <c r="O57" s="54">
        <f t="shared" si="8"/>
      </c>
      <c r="P57" s="46">
        <f t="shared" si="9"/>
      </c>
      <c r="R57" s="28">
        <f t="shared" si="10"/>
      </c>
      <c r="S57" s="45">
        <f t="shared" si="11"/>
      </c>
      <c r="T57" s="45">
        <f t="shared" si="12"/>
      </c>
      <c r="U57" s="45">
        <f t="shared" si="13"/>
      </c>
      <c r="V57" s="45">
        <f t="shared" si="14"/>
      </c>
      <c r="W57" s="45">
        <f t="shared" si="15"/>
      </c>
      <c r="X57" s="45">
        <f t="shared" si="16"/>
      </c>
    </row>
    <row r="58" spans="6:24" ht="15">
      <c r="F58" s="28">
        <f aca="true" t="shared" si="17" ref="F58:F74">IF(F57&lt;$D$18,1+F57,"")</f>
      </c>
      <c r="G58" s="46">
        <f aca="true" t="shared" si="18" ref="G58:G74">IF(F58&lt;&gt;"",J57,"")</f>
      </c>
      <c r="H58" s="46">
        <f aca="true" t="shared" si="19" ref="H58:H74">IF(F58&lt;&gt;"",H57*(1+$D$14),"")</f>
      </c>
      <c r="I58" s="54">
        <f aca="true" t="shared" si="20" ref="I58:I74">IF(F58&lt;&gt;"",$D$15*(G58+0.5*H58),"")</f>
      </c>
      <c r="J58" s="46">
        <f aca="true" t="shared" si="21" ref="J58:J74">IF(F58&lt;&gt;"",SUM(G58:I58),"")</f>
      </c>
      <c r="L58" s="28">
        <f aca="true" t="shared" si="22" ref="L58:L74">IF(L57&lt;$D$18,1+L57,"")</f>
      </c>
      <c r="M58" s="46">
        <f aca="true" t="shared" si="23" ref="M58:M74">IF(L58&lt;&gt;"",P57,"")</f>
      </c>
      <c r="N58" s="46">
        <f aca="true" t="shared" si="24" ref="N58:N74">IF(L58&lt;&gt;"",N57*(1+$D$14),"")</f>
      </c>
      <c r="O58" s="54">
        <f aca="true" t="shared" si="25" ref="O58:O74">IF(L58&lt;&gt;"",$D$15*(M58+0.5*N58),"")</f>
      </c>
      <c r="P58" s="46">
        <f aca="true" t="shared" si="26" ref="P58:P74">IF(L58&lt;&gt;"",SUM(M58:O58),"")</f>
      </c>
      <c r="R58" s="28">
        <f aca="true" t="shared" si="27" ref="R58:R74">IF(R57&lt;$D$25,R57+1,"")</f>
      </c>
      <c r="S58" s="45">
        <f aca="true" t="shared" si="28" ref="S58:S74">IF(R58&lt;&gt;"",S57*(1+$D$16),"")</f>
      </c>
      <c r="T58" s="45">
        <f aca="true" t="shared" si="29" ref="T58:T74">IF(R58&lt;&gt;"",$D$21*S58*12,"")</f>
      </c>
      <c r="U58" s="45">
        <f aca="true" t="shared" si="30" ref="U58:U74">IF(R58&lt;&gt;"",X57,"")</f>
      </c>
      <c r="V58" s="45">
        <f aca="true" t="shared" si="31" ref="V58:V74">IF(R58&lt;&gt;"",T58,"")</f>
      </c>
      <c r="W58" s="45">
        <f aca="true" t="shared" si="32" ref="W58:W74">IF(R58&lt;&gt;"",$D$15*(U58+0.5*V58),"")</f>
      </c>
      <c r="X58" s="45">
        <f aca="true" t="shared" si="33" ref="X58:X74">IF(R58&lt;&gt;"",SUM(U58:W58),"")</f>
      </c>
    </row>
    <row r="59" spans="6:24" ht="15">
      <c r="F59" s="28">
        <f t="shared" si="17"/>
      </c>
      <c r="G59" s="46">
        <f t="shared" si="18"/>
      </c>
      <c r="H59" s="46">
        <f t="shared" si="19"/>
      </c>
      <c r="I59" s="54">
        <f t="shared" si="20"/>
      </c>
      <c r="J59" s="46">
        <f t="shared" si="21"/>
      </c>
      <c r="L59" s="28">
        <f t="shared" si="22"/>
      </c>
      <c r="M59" s="46">
        <f t="shared" si="23"/>
      </c>
      <c r="N59" s="46">
        <f t="shared" si="24"/>
      </c>
      <c r="O59" s="54">
        <f t="shared" si="25"/>
      </c>
      <c r="P59" s="46">
        <f t="shared" si="26"/>
      </c>
      <c r="R59" s="28">
        <f t="shared" si="27"/>
      </c>
      <c r="S59" s="45">
        <f t="shared" si="28"/>
      </c>
      <c r="T59" s="45">
        <f t="shared" si="29"/>
      </c>
      <c r="U59" s="45">
        <f t="shared" si="30"/>
      </c>
      <c r="V59" s="45">
        <f t="shared" si="31"/>
      </c>
      <c r="W59" s="45">
        <f t="shared" si="32"/>
      </c>
      <c r="X59" s="45">
        <f t="shared" si="33"/>
      </c>
    </row>
    <row r="60" spans="6:24" ht="15">
      <c r="F60" s="28">
        <f t="shared" si="17"/>
      </c>
      <c r="G60" s="46">
        <f t="shared" si="18"/>
      </c>
      <c r="H60" s="46">
        <f t="shared" si="19"/>
      </c>
      <c r="I60" s="54">
        <f t="shared" si="20"/>
      </c>
      <c r="J60" s="46">
        <f t="shared" si="21"/>
      </c>
      <c r="L60" s="28">
        <f t="shared" si="22"/>
      </c>
      <c r="M60" s="46">
        <f t="shared" si="23"/>
      </c>
      <c r="N60" s="46">
        <f t="shared" si="24"/>
      </c>
      <c r="O60" s="54">
        <f t="shared" si="25"/>
      </c>
      <c r="P60" s="46">
        <f t="shared" si="26"/>
      </c>
      <c r="R60" s="28">
        <f t="shared" si="27"/>
      </c>
      <c r="S60" s="45">
        <f t="shared" si="28"/>
      </c>
      <c r="T60" s="45">
        <f t="shared" si="29"/>
      </c>
      <c r="U60" s="45">
        <f t="shared" si="30"/>
      </c>
      <c r="V60" s="45">
        <f t="shared" si="31"/>
      </c>
      <c r="W60" s="45">
        <f t="shared" si="32"/>
      </c>
      <c r="X60" s="45">
        <f t="shared" si="33"/>
      </c>
    </row>
    <row r="61" spans="6:24" ht="15">
      <c r="F61" s="28">
        <f t="shared" si="17"/>
      </c>
      <c r="G61" s="46">
        <f t="shared" si="18"/>
      </c>
      <c r="H61" s="46">
        <f t="shared" si="19"/>
      </c>
      <c r="I61" s="54">
        <f t="shared" si="20"/>
      </c>
      <c r="J61" s="46">
        <f t="shared" si="21"/>
      </c>
      <c r="L61" s="28">
        <f t="shared" si="22"/>
      </c>
      <c r="M61" s="46">
        <f t="shared" si="23"/>
      </c>
      <c r="N61" s="46">
        <f t="shared" si="24"/>
      </c>
      <c r="O61" s="54">
        <f t="shared" si="25"/>
      </c>
      <c r="P61" s="46">
        <f t="shared" si="26"/>
      </c>
      <c r="R61" s="28">
        <f t="shared" si="27"/>
      </c>
      <c r="S61" s="45">
        <f t="shared" si="28"/>
      </c>
      <c r="T61" s="45">
        <f t="shared" si="29"/>
      </c>
      <c r="U61" s="45">
        <f t="shared" si="30"/>
      </c>
      <c r="V61" s="45">
        <f t="shared" si="31"/>
      </c>
      <c r="W61" s="45">
        <f t="shared" si="32"/>
      </c>
      <c r="X61" s="45">
        <f t="shared" si="33"/>
      </c>
    </row>
    <row r="62" spans="6:24" ht="15">
      <c r="F62" s="28">
        <f t="shared" si="17"/>
      </c>
      <c r="G62" s="46">
        <f t="shared" si="18"/>
      </c>
      <c r="H62" s="46">
        <f t="shared" si="19"/>
      </c>
      <c r="I62" s="54">
        <f t="shared" si="20"/>
      </c>
      <c r="J62" s="46">
        <f t="shared" si="21"/>
      </c>
      <c r="L62" s="28">
        <f t="shared" si="22"/>
      </c>
      <c r="M62" s="46">
        <f t="shared" si="23"/>
      </c>
      <c r="N62" s="46">
        <f t="shared" si="24"/>
      </c>
      <c r="O62" s="54">
        <f t="shared" si="25"/>
      </c>
      <c r="P62" s="46">
        <f t="shared" si="26"/>
      </c>
      <c r="R62" s="28">
        <f t="shared" si="27"/>
      </c>
      <c r="S62" s="45">
        <f t="shared" si="28"/>
      </c>
      <c r="T62" s="45">
        <f t="shared" si="29"/>
      </c>
      <c r="U62" s="45">
        <f t="shared" si="30"/>
      </c>
      <c r="V62" s="45">
        <f t="shared" si="31"/>
      </c>
      <c r="W62" s="45">
        <f t="shared" si="32"/>
      </c>
      <c r="X62" s="45">
        <f t="shared" si="33"/>
      </c>
    </row>
    <row r="63" spans="6:24" ht="15">
      <c r="F63" s="28">
        <f t="shared" si="17"/>
      </c>
      <c r="G63" s="46">
        <f t="shared" si="18"/>
      </c>
      <c r="H63" s="46">
        <f t="shared" si="19"/>
      </c>
      <c r="I63" s="54">
        <f t="shared" si="20"/>
      </c>
      <c r="J63" s="46">
        <f t="shared" si="21"/>
      </c>
      <c r="L63" s="28">
        <f t="shared" si="22"/>
      </c>
      <c r="M63" s="46">
        <f t="shared" si="23"/>
      </c>
      <c r="N63" s="46">
        <f t="shared" si="24"/>
      </c>
      <c r="O63" s="54">
        <f t="shared" si="25"/>
      </c>
      <c r="P63" s="46">
        <f t="shared" si="26"/>
      </c>
      <c r="R63" s="28">
        <f t="shared" si="27"/>
      </c>
      <c r="S63" s="45">
        <f t="shared" si="28"/>
      </c>
      <c r="T63" s="45">
        <f t="shared" si="29"/>
      </c>
      <c r="U63" s="45">
        <f t="shared" si="30"/>
      </c>
      <c r="V63" s="45">
        <f t="shared" si="31"/>
      </c>
      <c r="W63" s="45">
        <f t="shared" si="32"/>
      </c>
      <c r="X63" s="45">
        <f t="shared" si="33"/>
      </c>
    </row>
    <row r="64" spans="6:24" ht="15">
      <c r="F64" s="28">
        <f t="shared" si="17"/>
      </c>
      <c r="G64" s="46">
        <f t="shared" si="18"/>
      </c>
      <c r="H64" s="46">
        <f t="shared" si="19"/>
      </c>
      <c r="I64" s="54">
        <f t="shared" si="20"/>
      </c>
      <c r="J64" s="46">
        <f t="shared" si="21"/>
      </c>
      <c r="L64" s="28">
        <f t="shared" si="22"/>
      </c>
      <c r="M64" s="46">
        <f t="shared" si="23"/>
      </c>
      <c r="N64" s="46">
        <f t="shared" si="24"/>
      </c>
      <c r="O64" s="54">
        <f t="shared" si="25"/>
      </c>
      <c r="P64" s="46">
        <f t="shared" si="26"/>
      </c>
      <c r="R64" s="28">
        <f t="shared" si="27"/>
      </c>
      <c r="S64" s="45">
        <f t="shared" si="28"/>
      </c>
      <c r="T64" s="45">
        <f t="shared" si="29"/>
      </c>
      <c r="U64" s="45">
        <f t="shared" si="30"/>
      </c>
      <c r="V64" s="45">
        <f t="shared" si="31"/>
      </c>
      <c r="W64" s="45">
        <f t="shared" si="32"/>
      </c>
      <c r="X64" s="45">
        <f t="shared" si="33"/>
      </c>
    </row>
    <row r="65" spans="6:24" ht="15">
      <c r="F65" s="28">
        <f t="shared" si="17"/>
      </c>
      <c r="G65" s="46">
        <f t="shared" si="18"/>
      </c>
      <c r="H65" s="46">
        <f t="shared" si="19"/>
      </c>
      <c r="I65" s="54">
        <f t="shared" si="20"/>
      </c>
      <c r="J65" s="46">
        <f t="shared" si="21"/>
      </c>
      <c r="L65" s="28">
        <f t="shared" si="22"/>
      </c>
      <c r="M65" s="46">
        <f t="shared" si="23"/>
      </c>
      <c r="N65" s="46">
        <f t="shared" si="24"/>
      </c>
      <c r="O65" s="54">
        <f t="shared" si="25"/>
      </c>
      <c r="P65" s="46">
        <f t="shared" si="26"/>
      </c>
      <c r="R65" s="28">
        <f t="shared" si="27"/>
      </c>
      <c r="S65" s="45">
        <f t="shared" si="28"/>
      </c>
      <c r="T65" s="45">
        <f t="shared" si="29"/>
      </c>
      <c r="U65" s="45">
        <f t="shared" si="30"/>
      </c>
      <c r="V65" s="45">
        <f t="shared" si="31"/>
      </c>
      <c r="W65" s="45">
        <f t="shared" si="32"/>
      </c>
      <c r="X65" s="45">
        <f t="shared" si="33"/>
      </c>
    </row>
    <row r="66" spans="6:24" ht="15">
      <c r="F66" s="28">
        <f t="shared" si="17"/>
      </c>
      <c r="G66" s="46">
        <f t="shared" si="18"/>
      </c>
      <c r="H66" s="46">
        <f t="shared" si="19"/>
      </c>
      <c r="I66" s="54">
        <f t="shared" si="20"/>
      </c>
      <c r="J66" s="46">
        <f t="shared" si="21"/>
      </c>
      <c r="L66" s="28">
        <f t="shared" si="22"/>
      </c>
      <c r="M66" s="46">
        <f t="shared" si="23"/>
      </c>
      <c r="N66" s="46">
        <f t="shared" si="24"/>
      </c>
      <c r="O66" s="54">
        <f t="shared" si="25"/>
      </c>
      <c r="P66" s="46">
        <f t="shared" si="26"/>
      </c>
      <c r="R66" s="28">
        <f t="shared" si="27"/>
      </c>
      <c r="S66" s="45">
        <f t="shared" si="28"/>
      </c>
      <c r="T66" s="45">
        <f t="shared" si="29"/>
      </c>
      <c r="U66" s="45">
        <f t="shared" si="30"/>
      </c>
      <c r="V66" s="45">
        <f t="shared" si="31"/>
      </c>
      <c r="W66" s="45">
        <f t="shared" si="32"/>
      </c>
      <c r="X66" s="45">
        <f t="shared" si="33"/>
      </c>
    </row>
    <row r="67" spans="6:24" ht="15">
      <c r="F67" s="28">
        <f t="shared" si="17"/>
      </c>
      <c r="G67" s="46">
        <f t="shared" si="18"/>
      </c>
      <c r="H67" s="46">
        <f t="shared" si="19"/>
      </c>
      <c r="I67" s="54">
        <f t="shared" si="20"/>
      </c>
      <c r="J67" s="46">
        <f t="shared" si="21"/>
      </c>
      <c r="L67" s="28">
        <f t="shared" si="22"/>
      </c>
      <c r="M67" s="46">
        <f t="shared" si="23"/>
      </c>
      <c r="N67" s="46">
        <f t="shared" si="24"/>
      </c>
      <c r="O67" s="54">
        <f t="shared" si="25"/>
      </c>
      <c r="P67" s="46">
        <f t="shared" si="26"/>
      </c>
      <c r="R67" s="28">
        <f t="shared" si="27"/>
      </c>
      <c r="S67" s="45">
        <f t="shared" si="28"/>
      </c>
      <c r="T67" s="45">
        <f t="shared" si="29"/>
      </c>
      <c r="U67" s="45">
        <f t="shared" si="30"/>
      </c>
      <c r="V67" s="45">
        <f t="shared" si="31"/>
      </c>
      <c r="W67" s="45">
        <f t="shared" si="32"/>
      </c>
      <c r="X67" s="45">
        <f t="shared" si="33"/>
      </c>
    </row>
    <row r="68" spans="6:24" ht="15">
      <c r="F68" s="28">
        <f t="shared" si="17"/>
      </c>
      <c r="G68" s="46">
        <f t="shared" si="18"/>
      </c>
      <c r="H68" s="46">
        <f t="shared" si="19"/>
      </c>
      <c r="I68" s="54">
        <f t="shared" si="20"/>
      </c>
      <c r="J68" s="46">
        <f t="shared" si="21"/>
      </c>
      <c r="L68" s="28">
        <f t="shared" si="22"/>
      </c>
      <c r="M68" s="46">
        <f t="shared" si="23"/>
      </c>
      <c r="N68" s="46">
        <f t="shared" si="24"/>
      </c>
      <c r="O68" s="54">
        <f t="shared" si="25"/>
      </c>
      <c r="P68" s="46">
        <f t="shared" si="26"/>
      </c>
      <c r="R68" s="28">
        <f t="shared" si="27"/>
      </c>
      <c r="S68" s="45">
        <f t="shared" si="28"/>
      </c>
      <c r="T68" s="45">
        <f t="shared" si="29"/>
      </c>
      <c r="U68" s="45">
        <f t="shared" si="30"/>
      </c>
      <c r="V68" s="45">
        <f t="shared" si="31"/>
      </c>
      <c r="W68" s="45">
        <f t="shared" si="32"/>
      </c>
      <c r="X68" s="45">
        <f t="shared" si="33"/>
      </c>
    </row>
    <row r="69" spans="6:24" ht="15">
      <c r="F69" s="28">
        <f t="shared" si="17"/>
      </c>
      <c r="G69" s="46">
        <f t="shared" si="18"/>
      </c>
      <c r="H69" s="46">
        <f t="shared" si="19"/>
      </c>
      <c r="I69" s="54">
        <f t="shared" si="20"/>
      </c>
      <c r="J69" s="46">
        <f t="shared" si="21"/>
      </c>
      <c r="L69" s="28">
        <f t="shared" si="22"/>
      </c>
      <c r="M69" s="46">
        <f t="shared" si="23"/>
      </c>
      <c r="N69" s="46">
        <f t="shared" si="24"/>
      </c>
      <c r="O69" s="54">
        <f t="shared" si="25"/>
      </c>
      <c r="P69" s="46">
        <f t="shared" si="26"/>
      </c>
      <c r="R69" s="28">
        <f t="shared" si="27"/>
      </c>
      <c r="S69" s="45">
        <f t="shared" si="28"/>
      </c>
      <c r="T69" s="45">
        <f t="shared" si="29"/>
      </c>
      <c r="U69" s="45">
        <f t="shared" si="30"/>
      </c>
      <c r="V69" s="45">
        <f t="shared" si="31"/>
      </c>
      <c r="W69" s="45">
        <f t="shared" si="32"/>
      </c>
      <c r="X69" s="45">
        <f t="shared" si="33"/>
      </c>
    </row>
    <row r="70" spans="6:24" ht="15">
      <c r="F70" s="28">
        <f t="shared" si="17"/>
      </c>
      <c r="G70" s="46">
        <f t="shared" si="18"/>
      </c>
      <c r="H70" s="46">
        <f t="shared" si="19"/>
      </c>
      <c r="I70" s="54">
        <f t="shared" si="20"/>
      </c>
      <c r="J70" s="46">
        <f t="shared" si="21"/>
      </c>
      <c r="L70" s="28">
        <f t="shared" si="22"/>
      </c>
      <c r="M70" s="46">
        <f t="shared" si="23"/>
      </c>
      <c r="N70" s="46">
        <f t="shared" si="24"/>
      </c>
      <c r="O70" s="54">
        <f t="shared" si="25"/>
      </c>
      <c r="P70" s="46">
        <f t="shared" si="26"/>
      </c>
      <c r="R70" s="28">
        <f t="shared" si="27"/>
      </c>
      <c r="S70" s="45">
        <f t="shared" si="28"/>
      </c>
      <c r="T70" s="45">
        <f t="shared" si="29"/>
      </c>
      <c r="U70" s="45">
        <f t="shared" si="30"/>
      </c>
      <c r="V70" s="45">
        <f t="shared" si="31"/>
      </c>
      <c r="W70" s="45">
        <f t="shared" si="32"/>
      </c>
      <c r="X70" s="45">
        <f t="shared" si="33"/>
      </c>
    </row>
    <row r="71" spans="6:24" ht="15">
      <c r="F71" s="28">
        <f t="shared" si="17"/>
      </c>
      <c r="G71" s="46">
        <f t="shared" si="18"/>
      </c>
      <c r="H71" s="46">
        <f t="shared" si="19"/>
      </c>
      <c r="I71" s="54">
        <f t="shared" si="20"/>
      </c>
      <c r="J71" s="46">
        <f t="shared" si="21"/>
      </c>
      <c r="L71" s="28">
        <f t="shared" si="22"/>
      </c>
      <c r="M71" s="46">
        <f t="shared" si="23"/>
      </c>
      <c r="N71" s="46">
        <f t="shared" si="24"/>
      </c>
      <c r="O71" s="54">
        <f t="shared" si="25"/>
      </c>
      <c r="P71" s="46">
        <f t="shared" si="26"/>
      </c>
      <c r="R71" s="28">
        <f t="shared" si="27"/>
      </c>
      <c r="S71" s="45">
        <f t="shared" si="28"/>
      </c>
      <c r="T71" s="45">
        <f t="shared" si="29"/>
      </c>
      <c r="U71" s="45">
        <f t="shared" si="30"/>
      </c>
      <c r="V71" s="45">
        <f t="shared" si="31"/>
      </c>
      <c r="W71" s="45">
        <f t="shared" si="32"/>
      </c>
      <c r="X71" s="45">
        <f t="shared" si="33"/>
      </c>
    </row>
    <row r="72" spans="6:24" ht="15">
      <c r="F72" s="28">
        <f t="shared" si="17"/>
      </c>
      <c r="G72" s="46">
        <f t="shared" si="18"/>
      </c>
      <c r="H72" s="46">
        <f t="shared" si="19"/>
      </c>
      <c r="I72" s="54">
        <f t="shared" si="20"/>
      </c>
      <c r="J72" s="46">
        <f t="shared" si="21"/>
      </c>
      <c r="L72" s="28">
        <f t="shared" si="22"/>
      </c>
      <c r="M72" s="46">
        <f t="shared" si="23"/>
      </c>
      <c r="N72" s="46">
        <f t="shared" si="24"/>
      </c>
      <c r="O72" s="54">
        <f t="shared" si="25"/>
      </c>
      <c r="P72" s="46">
        <f t="shared" si="26"/>
      </c>
      <c r="R72" s="28">
        <f t="shared" si="27"/>
      </c>
      <c r="S72" s="45">
        <f t="shared" si="28"/>
      </c>
      <c r="T72" s="45">
        <f t="shared" si="29"/>
      </c>
      <c r="U72" s="45">
        <f t="shared" si="30"/>
      </c>
      <c r="V72" s="45">
        <f t="shared" si="31"/>
      </c>
      <c r="W72" s="45">
        <f t="shared" si="32"/>
      </c>
      <c r="X72" s="45">
        <f t="shared" si="33"/>
      </c>
    </row>
    <row r="73" spans="6:24" ht="15">
      <c r="F73" s="28">
        <f t="shared" si="17"/>
      </c>
      <c r="G73" s="46">
        <f t="shared" si="18"/>
      </c>
      <c r="H73" s="46">
        <f t="shared" si="19"/>
      </c>
      <c r="I73" s="54">
        <f t="shared" si="20"/>
      </c>
      <c r="J73" s="46">
        <f t="shared" si="21"/>
      </c>
      <c r="L73" s="28">
        <f t="shared" si="22"/>
      </c>
      <c r="M73" s="46">
        <f t="shared" si="23"/>
      </c>
      <c r="N73" s="46">
        <f t="shared" si="24"/>
      </c>
      <c r="O73" s="54">
        <f t="shared" si="25"/>
      </c>
      <c r="P73" s="46">
        <f t="shared" si="26"/>
      </c>
      <c r="R73" s="28">
        <f t="shared" si="27"/>
      </c>
      <c r="S73" s="45">
        <f t="shared" si="28"/>
      </c>
      <c r="T73" s="45">
        <f t="shared" si="29"/>
      </c>
      <c r="U73" s="45">
        <f t="shared" si="30"/>
      </c>
      <c r="V73" s="45">
        <f t="shared" si="31"/>
      </c>
      <c r="W73" s="45">
        <f t="shared" si="32"/>
      </c>
      <c r="X73" s="45">
        <f t="shared" si="33"/>
      </c>
    </row>
    <row r="74" spans="6:24" ht="15">
      <c r="F74" s="28">
        <f t="shared" si="17"/>
      </c>
      <c r="G74" s="46">
        <f t="shared" si="18"/>
      </c>
      <c r="H74" s="46">
        <f t="shared" si="19"/>
      </c>
      <c r="I74" s="54">
        <f t="shared" si="20"/>
      </c>
      <c r="J74" s="46">
        <f t="shared" si="21"/>
      </c>
      <c r="L74" s="28">
        <f t="shared" si="22"/>
      </c>
      <c r="M74" s="46">
        <f t="shared" si="23"/>
      </c>
      <c r="N74" s="46">
        <f t="shared" si="24"/>
      </c>
      <c r="O74" s="54">
        <f t="shared" si="25"/>
      </c>
      <c r="P74" s="46">
        <f t="shared" si="26"/>
      </c>
      <c r="Q74" s="52"/>
      <c r="R74" s="28">
        <f t="shared" si="27"/>
      </c>
      <c r="S74" s="45">
        <f t="shared" si="28"/>
      </c>
      <c r="T74" s="45">
        <f t="shared" si="29"/>
      </c>
      <c r="U74" s="45">
        <f t="shared" si="30"/>
      </c>
      <c r="V74" s="45">
        <f t="shared" si="31"/>
      </c>
      <c r="W74" s="45">
        <f t="shared" si="32"/>
      </c>
      <c r="X74" s="45">
        <f t="shared" si="33"/>
      </c>
    </row>
    <row r="75" spans="19:24" ht="15">
      <c r="S75" s="45"/>
      <c r="T75" s="45"/>
      <c r="U75" s="45"/>
      <c r="V75" s="45"/>
      <c r="W75" s="45"/>
      <c r="X75" s="45"/>
    </row>
    <row r="76" spans="19:24" ht="15">
      <c r="S76" s="45"/>
      <c r="T76" s="45"/>
      <c r="U76" s="45"/>
      <c r="V76" s="45"/>
      <c r="W76" s="45"/>
      <c r="X76" s="45"/>
    </row>
    <row r="77" spans="19:24" ht="15">
      <c r="S77" s="45"/>
      <c r="T77" s="45"/>
      <c r="U77" s="45"/>
      <c r="V77" s="45"/>
      <c r="W77" s="45"/>
      <c r="X77" s="45"/>
    </row>
  </sheetData>
  <sheetProtection password="CECD" sheet="1" objects="1" scenarios="1"/>
  <mergeCells count="3">
    <mergeCell ref="N24:P24"/>
    <mergeCell ref="H24:J24"/>
    <mergeCell ref="T24:V2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www.solutions-phils.com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 Herrera</dc:creator>
  <cp:keywords/>
  <dc:description/>
  <cp:lastModifiedBy>Agams</cp:lastModifiedBy>
  <dcterms:created xsi:type="dcterms:W3CDTF">2005-09-02T05:32:20Z</dcterms:created>
  <dcterms:modified xsi:type="dcterms:W3CDTF">2008-11-20T15:20:00Z</dcterms:modified>
  <cp:category/>
  <cp:version/>
  <cp:contentType/>
  <cp:contentStatus/>
</cp:coreProperties>
</file>