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990" windowWidth="11100" windowHeight="7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'Sheet1'!$A$3:$G$65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<sst xmlns="http://schemas.openxmlformats.org/spreadsheetml/2006/main" count="96" uniqueCount="61">
  <si>
    <t>Step 1: Estimate Your Annual Needs at Retirement</t>
  </si>
  <si>
    <t>A.</t>
  </si>
  <si>
    <t>Present level of your living expenditures on an after-tax basis</t>
  </si>
  <si>
    <t>B.</t>
  </si>
  <si>
    <t>C.</t>
  </si>
  <si>
    <t>Anticipated change in living expenditures after retirement</t>
  </si>
  <si>
    <t>D.</t>
  </si>
  <si>
    <t>Annual living expenditures at retirement in today's dollars on an after-tax basis</t>
  </si>
  <si>
    <t>E.</t>
  </si>
  <si>
    <t>F.</t>
  </si>
  <si>
    <t>H.</t>
  </si>
  <si>
    <t>I.</t>
  </si>
  <si>
    <t>J.</t>
  </si>
  <si>
    <t>Anticipated retirement income, in today's dollars and with today's savings</t>
  </si>
  <si>
    <t>Percentage of income you want to replace (e.g., 80% in decimal form)</t>
  </si>
  <si>
    <t>G.</t>
  </si>
  <si>
    <t>Estimate tax rate at retirement  (based on your expected retirement earnings)</t>
  </si>
  <si>
    <t>Projected total pension benefits in today's dollars for all vehicles</t>
  </si>
  <si>
    <t>Projected annual Social Security benefits (in today's dollars)</t>
  </si>
  <si>
    <t>Projected annual defined-benefit pension (in todays dollars)</t>
  </si>
  <si>
    <t>Current value of 401K, IRAs, SEPs, Keoghs, and other savings</t>
  </si>
  <si>
    <t xml:space="preserve">  Inflation adjusted return</t>
  </si>
  <si>
    <t>Current value of your home</t>
  </si>
  <si>
    <t>Estimated growth in your home's market value</t>
  </si>
  <si>
    <t>Estimated value of your home at retirement</t>
  </si>
  <si>
    <t>Total Investment amount shortfall</t>
  </si>
  <si>
    <t>Base retirement expenditure level in today's dollars at replacement level</t>
  </si>
  <si>
    <t>Estimated average growth factor (in percent)</t>
  </si>
  <si>
    <t>Monthly Income Needed from Investments, in future dollars                (C/12)</t>
  </si>
  <si>
    <t>Target Annual Income Needed from Investments, in future dollars       (A+B)</t>
  </si>
  <si>
    <t>Combined Social Security and Pensions                                 (from line 2.F)</t>
  </si>
  <si>
    <t>Target Annual retirement income in future dollars                   (from line 1.G)</t>
  </si>
  <si>
    <t>Expected inflation rate in retirement</t>
  </si>
  <si>
    <t>Number of years till retirement                                                    (from 3.E)</t>
  </si>
  <si>
    <t>Estimated growth rate in investments until retirement                    (from 3.F)</t>
  </si>
  <si>
    <t>Estimate annual rate of inflation until retirement                            (from 3.H)</t>
  </si>
  <si>
    <t>Step 5.  How much will you draw from home equity?</t>
  </si>
  <si>
    <t>Step 6. How much more do you need to save?</t>
  </si>
  <si>
    <t xml:space="preserve">Expected interest rate in retirement                                        </t>
  </si>
  <si>
    <t>Inflation adjusted return                          (1+nominal return)/(1+inflation)-1</t>
  </si>
  <si>
    <t>PV of an annuity, I= E32, n=E29, PV = E25</t>
  </si>
  <si>
    <t>Estimated number of years until you retire</t>
  </si>
  <si>
    <t>Step 2: Estimate Income Annually from Social Security and Pensions</t>
  </si>
  <si>
    <t>Step 3:  Estimate your total Retirement Needs After Inflation</t>
  </si>
  <si>
    <t>Step 4.  How much have you accumulated so far?</t>
  </si>
  <si>
    <t xml:space="preserve">Mortgage remaining at retirement plus price of retirement home in future </t>
  </si>
  <si>
    <t xml:space="preserve">  Number of years to retirement (if different from above)               (from 4.B)</t>
  </si>
  <si>
    <t>Estimated growth rate in investments until retirement                     (from 3.F)</t>
  </si>
  <si>
    <t>Estimate annual rate of inflation until retirement                             (from 3.H)</t>
  </si>
  <si>
    <t>Number of years until retirement (if different from above)             (from 4.B)</t>
  </si>
  <si>
    <t>Contribution from home equity                                                   (from 5.F )</t>
  </si>
  <si>
    <t>Future value of current savings                                                    (from 4.F)</t>
  </si>
  <si>
    <t>Preliminary Total Investment needed                                            (from 3.I)</t>
  </si>
  <si>
    <t>Total inflation adjusted Annuity required to give monthly income   (PV)</t>
  </si>
  <si>
    <t>Projected value of current savings at retirement (after inflation)        (FV)</t>
  </si>
  <si>
    <t>Home's estimated contribution to total investment needed</t>
  </si>
  <si>
    <t>Total Investment Amount needed each month to reach your goal    (PMT)</t>
  </si>
  <si>
    <t>Total Investment Amount needed annually to reach your goal          (PMT)</t>
  </si>
  <si>
    <t>Before-tax income necessary for retirement (in today's dollars)</t>
  </si>
  <si>
    <t>Number of Years in retirement  (till age 65)</t>
  </si>
  <si>
    <t>Retirement Planning Worksheet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</si>
</sst>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0.0000"/>
    <numFmt numFmtId="166" formatCode="0.000"/>
    <numFmt numFmtId="167" formatCode="0.0"/>
    <numFmt numFmtId="168" formatCode="0.0%"/>
    <numFmt numFmtId="169" formatCode="_(* #,##0.0_);_(* \(#,##0.0\);_(* &quot;-&quot;??_);_(@_)"/>
    <numFmt numFmtId="170" formatCode="_(* #,##0_);_(* \(#,##0\);_(* &quot;-&quot;??_);_(@_)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indent="1"/>
    </xf>
    <xf numFmtId="0" fontId="3" fillId="0" borderId="0" xfId="0" applyFont="1" applyAlignment="1">
      <alignment/>
    </xf>
    <xf numFmtId="10" fontId="1" fillId="0" borderId="0" xfId="19" applyNumberFormat="1" applyFont="1" applyFill="1" applyBorder="1" applyAlignment="1">
      <alignment/>
    </xf>
    <xf numFmtId="6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8" fontId="1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9" fontId="1" fillId="0" borderId="0" xfId="19" applyFont="1" applyFill="1" applyBorder="1" applyAlignment="1">
      <alignment/>
    </xf>
    <xf numFmtId="170" fontId="1" fillId="0" borderId="0" xfId="19" applyNumberFormat="1" applyFont="1" applyFill="1" applyBorder="1" applyAlignment="1">
      <alignment/>
    </xf>
    <xf numFmtId="170" fontId="1" fillId="0" borderId="0" xfId="15" applyNumberFormat="1" applyFont="1" applyFill="1" applyBorder="1" applyAlignment="1">
      <alignment/>
    </xf>
    <xf numFmtId="6" fontId="1" fillId="0" borderId="0" xfId="19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0" fontId="4" fillId="0" borderId="0" xfId="15" applyNumberFormat="1" applyFont="1" applyFill="1" applyBorder="1" applyAlignment="1">
      <alignment/>
    </xf>
    <xf numFmtId="9" fontId="4" fillId="0" borderId="0" xfId="19" applyFont="1" applyFill="1" applyBorder="1" applyAlignment="1">
      <alignment/>
    </xf>
    <xf numFmtId="168" fontId="4" fillId="0" borderId="0" xfId="19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view="pageBreakPreview" zoomScale="60" workbookViewId="0" topLeftCell="A25">
      <selection activeCell="D4" sqref="D4"/>
    </sheetView>
  </sheetViews>
  <sheetFormatPr defaultColWidth="9.140625" defaultRowHeight="12.75"/>
  <cols>
    <col min="1" max="1" width="2.7109375" style="21" customWidth="1"/>
    <col min="2" max="2" width="3.00390625" style="2" customWidth="1"/>
    <col min="3" max="3" width="2.7109375" style="1" customWidth="1"/>
    <col min="4" max="4" width="78.421875" style="1" customWidth="1"/>
    <col min="5" max="5" width="13.7109375" style="2" customWidth="1"/>
    <col min="6" max="6" width="1.8515625" style="2" customWidth="1"/>
    <col min="7" max="7" width="2.140625" style="11" customWidth="1"/>
    <col min="8" max="16384" width="9.140625" style="1" customWidth="1"/>
  </cols>
  <sheetData>
    <row r="1" spans="1:7" s="6" customFormat="1" ht="24.75" customHeight="1">
      <c r="A1" s="19"/>
      <c r="B1" s="9"/>
      <c r="C1" s="9"/>
      <c r="D1" s="9" t="s">
        <v>60</v>
      </c>
      <c r="E1" s="9"/>
      <c r="F1" s="19"/>
      <c r="G1" s="19"/>
    </row>
    <row r="2" spans="1:7" s="6" customFormat="1" ht="24.75" customHeight="1">
      <c r="A2" s="19"/>
      <c r="B2" s="9"/>
      <c r="C2" s="9"/>
      <c r="D2" s="10"/>
      <c r="E2" s="9"/>
      <c r="F2" s="19"/>
      <c r="G2" s="19"/>
    </row>
    <row r="3" spans="3:7" ht="15.75">
      <c r="C3" s="2"/>
      <c r="D3" s="2"/>
      <c r="G3" s="21"/>
    </row>
    <row r="4" spans="3:4" ht="15.75">
      <c r="C4" s="2"/>
      <c r="D4" s="2"/>
    </row>
    <row r="5" spans="2:4" ht="15.75">
      <c r="B5" s="3" t="s">
        <v>0</v>
      </c>
      <c r="C5" s="2"/>
      <c r="D5" s="2"/>
    </row>
    <row r="6" spans="3:5" ht="15.75">
      <c r="C6" s="2" t="s">
        <v>1</v>
      </c>
      <c r="D6" s="2" t="s">
        <v>2</v>
      </c>
      <c r="E6" s="23">
        <v>40000</v>
      </c>
    </row>
    <row r="7" spans="3:5" ht="15.75">
      <c r="C7" s="2" t="s">
        <v>3</v>
      </c>
      <c r="D7" s="2" t="s">
        <v>14</v>
      </c>
      <c r="E7" s="24">
        <v>1</v>
      </c>
    </row>
    <row r="8" spans="3:6" ht="15.75">
      <c r="C8" s="2" t="s">
        <v>4</v>
      </c>
      <c r="D8" s="2" t="s">
        <v>26</v>
      </c>
      <c r="E8" s="17">
        <f>E6*E7</f>
        <v>40000</v>
      </c>
      <c r="F8" s="20"/>
    </row>
    <row r="9" spans="3:5" ht="15.75">
      <c r="C9" s="2" t="s">
        <v>6</v>
      </c>
      <c r="D9" s="2" t="s">
        <v>5</v>
      </c>
      <c r="E9" s="23">
        <v>5000</v>
      </c>
    </row>
    <row r="10" spans="3:5" ht="15.75">
      <c r="C10" s="2" t="s">
        <v>8</v>
      </c>
      <c r="D10" s="2" t="s">
        <v>7</v>
      </c>
      <c r="E10" s="17">
        <f>E8+E9</f>
        <v>45000</v>
      </c>
    </row>
    <row r="11" spans="3:5" ht="15.75">
      <c r="C11" s="2" t="s">
        <v>9</v>
      </c>
      <c r="D11" s="2" t="s">
        <v>16</v>
      </c>
      <c r="E11" s="25">
        <v>0.3</v>
      </c>
    </row>
    <row r="12" spans="3:5" ht="15.75">
      <c r="C12" s="2" t="s">
        <v>15</v>
      </c>
      <c r="D12" s="2" t="s">
        <v>58</v>
      </c>
      <c r="E12" s="17">
        <f>E10/(1-E11)</f>
        <v>64285.71428571429</v>
      </c>
    </row>
    <row r="13" spans="3:4" ht="15.75">
      <c r="C13" s="2"/>
      <c r="D13" s="2"/>
    </row>
    <row r="14" spans="2:4" ht="15.75">
      <c r="B14" s="3" t="s">
        <v>42</v>
      </c>
      <c r="C14" s="2"/>
      <c r="D14" s="2"/>
    </row>
    <row r="15" spans="3:5" ht="15.75">
      <c r="C15" s="2" t="s">
        <v>1</v>
      </c>
      <c r="D15" s="2" t="s">
        <v>18</v>
      </c>
      <c r="E15" s="23">
        <v>2000</v>
      </c>
    </row>
    <row r="16" spans="3:5" ht="15.75">
      <c r="C16" s="2" t="s">
        <v>3</v>
      </c>
      <c r="D16" s="2" t="s">
        <v>19</v>
      </c>
      <c r="E16" s="23">
        <v>40000</v>
      </c>
    </row>
    <row r="17" spans="3:5" ht="15.75">
      <c r="C17" s="2" t="s">
        <v>4</v>
      </c>
      <c r="D17" s="2" t="s">
        <v>17</v>
      </c>
      <c r="E17" s="17">
        <f>SUM(E15:E16)</f>
        <v>42000</v>
      </c>
    </row>
    <row r="18" spans="3:5" ht="15.75">
      <c r="C18" s="2" t="s">
        <v>6</v>
      </c>
      <c r="D18" s="2" t="s">
        <v>27</v>
      </c>
      <c r="E18" s="25">
        <v>0.005</v>
      </c>
    </row>
    <row r="19" spans="3:5" ht="15.75">
      <c r="C19" s="2" t="s">
        <v>8</v>
      </c>
      <c r="D19" s="2" t="s">
        <v>41</v>
      </c>
      <c r="E19" s="23">
        <v>40</v>
      </c>
    </row>
    <row r="20" spans="3:5" ht="15.75">
      <c r="C20" s="2" t="s">
        <v>9</v>
      </c>
      <c r="D20" s="2" t="s">
        <v>13</v>
      </c>
      <c r="E20" s="17">
        <f>E17*(1+E18)^E19</f>
        <v>51273.35793244525</v>
      </c>
    </row>
    <row r="21" spans="3:4" ht="15.75">
      <c r="C21" s="2"/>
      <c r="D21" s="2"/>
    </row>
    <row r="22" spans="1:7" s="4" customFormat="1" ht="15.75">
      <c r="A22" s="22"/>
      <c r="B22" s="3" t="s">
        <v>43</v>
      </c>
      <c r="C22" s="3"/>
      <c r="D22" s="3"/>
      <c r="E22" s="3"/>
      <c r="F22" s="3"/>
      <c r="G22" s="12"/>
    </row>
    <row r="23" spans="3:5" ht="15.75">
      <c r="C23" s="2" t="s">
        <v>1</v>
      </c>
      <c r="D23" s="2" t="s">
        <v>31</v>
      </c>
      <c r="E23" s="17">
        <f>E12</f>
        <v>64285.71428571429</v>
      </c>
    </row>
    <row r="24" spans="3:5" ht="15.75">
      <c r="C24" s="2" t="s">
        <v>3</v>
      </c>
      <c r="D24" s="2" t="s">
        <v>30</v>
      </c>
      <c r="E24" s="14">
        <f>E20</f>
        <v>51273.35793244525</v>
      </c>
    </row>
    <row r="25" spans="3:5" ht="15.75">
      <c r="C25" s="2" t="s">
        <v>4</v>
      </c>
      <c r="D25" s="2" t="s">
        <v>29</v>
      </c>
      <c r="E25" s="14">
        <f>E23-E24</f>
        <v>13012.356353269039</v>
      </c>
    </row>
    <row r="26" spans="3:5" ht="15.75">
      <c r="C26" s="2" t="s">
        <v>6</v>
      </c>
      <c r="D26" s="2" t="s">
        <v>28</v>
      </c>
      <c r="E26" s="14">
        <f>E25/12</f>
        <v>1084.3630294390866</v>
      </c>
    </row>
    <row r="27" spans="3:5" ht="15.75">
      <c r="C27" s="2" t="s">
        <v>8</v>
      </c>
      <c r="D27" s="5" t="s">
        <v>59</v>
      </c>
      <c r="E27" s="26">
        <v>40</v>
      </c>
    </row>
    <row r="28" spans="3:5" ht="15.75">
      <c r="C28" s="2" t="s">
        <v>9</v>
      </c>
      <c r="D28" s="5" t="s">
        <v>38</v>
      </c>
      <c r="E28" s="25">
        <v>0.08</v>
      </c>
    </row>
    <row r="29" spans="3:5" ht="15.75">
      <c r="C29" s="2" t="s">
        <v>15</v>
      </c>
      <c r="D29" s="5" t="s">
        <v>32</v>
      </c>
      <c r="E29" s="25">
        <v>0.02</v>
      </c>
    </row>
    <row r="30" spans="3:5" ht="15.75">
      <c r="C30" s="2" t="s">
        <v>10</v>
      </c>
      <c r="D30" s="5" t="s">
        <v>39</v>
      </c>
      <c r="E30" s="7">
        <f>(1+E28)/(1+E29)-1</f>
        <v>0.05882352941176472</v>
      </c>
    </row>
    <row r="31" spans="3:8" ht="15.75">
      <c r="C31" s="2" t="s">
        <v>11</v>
      </c>
      <c r="D31" s="2" t="s">
        <v>53</v>
      </c>
      <c r="E31" s="18">
        <f>PV(E30/12,E27*12,E26)</f>
        <v>-200054.1374591817</v>
      </c>
      <c r="H31" s="1" t="s">
        <v>40</v>
      </c>
    </row>
    <row r="32" spans="3:4" ht="15.75">
      <c r="C32" s="2"/>
      <c r="D32" s="2"/>
    </row>
    <row r="33" spans="1:7" s="4" customFormat="1" ht="15.75">
      <c r="A33" s="22"/>
      <c r="B33" s="3" t="s">
        <v>44</v>
      </c>
      <c r="C33" s="3"/>
      <c r="D33" s="3"/>
      <c r="E33" s="3"/>
      <c r="F33" s="3"/>
      <c r="G33" s="12"/>
    </row>
    <row r="34" spans="3:5" ht="15.75">
      <c r="C34" s="2" t="s">
        <v>1</v>
      </c>
      <c r="D34" s="2" t="s">
        <v>20</v>
      </c>
      <c r="E34" s="23">
        <v>0</v>
      </c>
    </row>
    <row r="35" spans="3:5" ht="15.75">
      <c r="C35" s="2" t="s">
        <v>3</v>
      </c>
      <c r="D35" s="2" t="s">
        <v>33</v>
      </c>
      <c r="E35" s="17">
        <f>E19</f>
        <v>40</v>
      </c>
    </row>
    <row r="36" spans="3:5" ht="15.75">
      <c r="C36" s="2" t="s">
        <v>4</v>
      </c>
      <c r="D36" s="2" t="s">
        <v>34</v>
      </c>
      <c r="E36" s="7">
        <f>E28</f>
        <v>0.08</v>
      </c>
    </row>
    <row r="37" spans="3:5" ht="15.75">
      <c r="C37" s="2" t="s">
        <v>6</v>
      </c>
      <c r="D37" s="2" t="s">
        <v>35</v>
      </c>
      <c r="E37" s="7">
        <f>E29</f>
        <v>0.02</v>
      </c>
    </row>
    <row r="38" spans="3:5" ht="15.75">
      <c r="C38" s="2" t="s">
        <v>8</v>
      </c>
      <c r="D38" s="2" t="s">
        <v>21</v>
      </c>
      <c r="E38" s="7">
        <f>ROUND((1+E36)/(1+E37)-1,4)</f>
        <v>0.0588</v>
      </c>
    </row>
    <row r="39" spans="3:5" ht="15.75">
      <c r="C39" s="2" t="s">
        <v>9</v>
      </c>
      <c r="D39" s="2" t="s">
        <v>54</v>
      </c>
      <c r="E39" s="8">
        <f>FV(E38,E35,,E34)*-1</f>
        <v>0</v>
      </c>
    </row>
    <row r="40" spans="3:5" ht="15.75">
      <c r="C40" s="2"/>
      <c r="D40" s="2"/>
      <c r="E40" s="8"/>
    </row>
    <row r="41" spans="3:5" ht="15.75">
      <c r="C41" s="2"/>
      <c r="D41" s="2"/>
      <c r="E41" s="8"/>
    </row>
    <row r="42" spans="3:4" ht="15.75">
      <c r="C42" s="2"/>
      <c r="D42" s="2"/>
    </row>
    <row r="43" spans="1:7" s="4" customFormat="1" ht="15.75">
      <c r="A43" s="22"/>
      <c r="B43" s="3" t="s">
        <v>36</v>
      </c>
      <c r="C43" s="3"/>
      <c r="D43" s="3"/>
      <c r="E43" s="3"/>
      <c r="F43" s="3"/>
      <c r="G43" s="12"/>
    </row>
    <row r="44" spans="3:5" ht="15.75">
      <c r="C44" s="2" t="s">
        <v>1</v>
      </c>
      <c r="D44" s="2" t="s">
        <v>22</v>
      </c>
      <c r="E44" s="23">
        <v>250000</v>
      </c>
    </row>
    <row r="45" spans="3:5" ht="15.75">
      <c r="C45" s="2" t="s">
        <v>3</v>
      </c>
      <c r="D45" s="2" t="s">
        <v>23</v>
      </c>
      <c r="E45" s="24">
        <v>0.01</v>
      </c>
    </row>
    <row r="46" spans="3:5" ht="15.75">
      <c r="C46" s="2" t="s">
        <v>4</v>
      </c>
      <c r="D46" s="2" t="s">
        <v>46</v>
      </c>
      <c r="E46" s="16">
        <f>E35</f>
        <v>40</v>
      </c>
    </row>
    <row r="47" spans="3:5" ht="15.75">
      <c r="C47" s="2" t="s">
        <v>6</v>
      </c>
      <c r="D47" s="2" t="s">
        <v>24</v>
      </c>
      <c r="E47" s="17">
        <f>((1+E45)^(E46))*E44</f>
        <v>372215.93339705537</v>
      </c>
    </row>
    <row r="48" spans="3:5" ht="15.75">
      <c r="C48" s="2" t="s">
        <v>8</v>
      </c>
      <c r="D48" s="2" t="s">
        <v>45</v>
      </c>
      <c r="E48" s="17">
        <v>372216</v>
      </c>
    </row>
    <row r="49" spans="3:5" ht="15.75">
      <c r="C49" s="2" t="s">
        <v>9</v>
      </c>
      <c r="D49" s="2" t="s">
        <v>55</v>
      </c>
      <c r="E49" s="14">
        <f>E47-E48</f>
        <v>-0.06660294462926686</v>
      </c>
    </row>
    <row r="50" spans="3:4" ht="15.75">
      <c r="C50" s="2"/>
      <c r="D50" s="2"/>
    </row>
    <row r="51" spans="1:7" s="4" customFormat="1" ht="15.75">
      <c r="A51" s="22"/>
      <c r="B51" s="3" t="s">
        <v>37</v>
      </c>
      <c r="C51" s="3"/>
      <c r="D51" s="3"/>
      <c r="E51" s="3"/>
      <c r="F51" s="3"/>
      <c r="G51" s="12"/>
    </row>
    <row r="52" spans="3:5" ht="15.75">
      <c r="C52" s="2" t="s">
        <v>1</v>
      </c>
      <c r="D52" s="2" t="s">
        <v>52</v>
      </c>
      <c r="E52" s="8">
        <f>E31</f>
        <v>-200054.1374591817</v>
      </c>
    </row>
    <row r="53" spans="3:5" ht="15.75">
      <c r="C53" s="2" t="s">
        <v>3</v>
      </c>
      <c r="D53" s="2" t="s">
        <v>51</v>
      </c>
      <c r="E53" s="8">
        <f>E39</f>
        <v>0</v>
      </c>
    </row>
    <row r="54" spans="3:5" ht="15.75">
      <c r="C54" s="2" t="s">
        <v>4</v>
      </c>
      <c r="D54" s="2" t="s">
        <v>50</v>
      </c>
      <c r="E54" s="14">
        <f>E49</f>
        <v>-0.06660294462926686</v>
      </c>
    </row>
    <row r="55" spans="3:5" ht="15.75">
      <c r="C55" s="2" t="s">
        <v>6</v>
      </c>
      <c r="D55" s="2" t="s">
        <v>25</v>
      </c>
      <c r="E55" s="8">
        <f>E52+E53+E54</f>
        <v>-200054.20406212631</v>
      </c>
    </row>
    <row r="56" spans="3:5" ht="15.75">
      <c r="C56" s="2" t="s">
        <v>8</v>
      </c>
      <c r="D56" s="2" t="s">
        <v>49</v>
      </c>
      <c r="E56" s="14">
        <f>E35</f>
        <v>40</v>
      </c>
    </row>
    <row r="57" spans="3:5" ht="15.75">
      <c r="C57" s="2" t="s">
        <v>9</v>
      </c>
      <c r="D57" s="2" t="s">
        <v>47</v>
      </c>
      <c r="E57" s="15">
        <f>E36</f>
        <v>0.08</v>
      </c>
    </row>
    <row r="58" spans="3:5" ht="15.75">
      <c r="C58" s="2" t="s">
        <v>15</v>
      </c>
      <c r="D58" s="2" t="s">
        <v>48</v>
      </c>
      <c r="E58" s="15">
        <f>E37</f>
        <v>0.02</v>
      </c>
    </row>
    <row r="59" spans="3:5" ht="15.75">
      <c r="C59" s="2" t="s">
        <v>10</v>
      </c>
      <c r="D59" s="2" t="s">
        <v>21</v>
      </c>
      <c r="E59" s="7">
        <f>(1+E57)/(1+E58)-1</f>
        <v>0.05882352941176472</v>
      </c>
    </row>
    <row r="60" spans="3:5" ht="15.75">
      <c r="C60" s="2"/>
      <c r="D60" s="2"/>
      <c r="E60" s="7"/>
    </row>
    <row r="61" spans="3:5" ht="15.75">
      <c r="C61" s="2" t="s">
        <v>11</v>
      </c>
      <c r="D61" s="2" t="s">
        <v>56</v>
      </c>
      <c r="E61" s="8">
        <f>PMT(E59/12,E56*12,,E55)</f>
        <v>103.70552740058064</v>
      </c>
    </row>
    <row r="62" spans="3:5" ht="15.75">
      <c r="C62" s="2"/>
      <c r="D62" s="2"/>
      <c r="E62" s="13"/>
    </row>
    <row r="63" spans="3:5" ht="15.75">
      <c r="C63" s="2" t="s">
        <v>12</v>
      </c>
      <c r="D63" s="2" t="s">
        <v>57</v>
      </c>
      <c r="E63" s="8">
        <f>PMT(E59,E56,,E55)</f>
        <v>1331.3863491733694</v>
      </c>
    </row>
    <row r="64" spans="3:7" ht="15.75">
      <c r="C64" s="2"/>
      <c r="D64" s="2"/>
      <c r="G64" s="21"/>
    </row>
    <row r="65" spans="3:7" ht="15.75">
      <c r="C65" s="2"/>
      <c r="D65" s="2"/>
      <c r="G65" s="21"/>
    </row>
    <row r="66" spans="3:7" ht="15.75">
      <c r="C66" s="2"/>
      <c r="D66" s="2"/>
      <c r="G66" s="21"/>
    </row>
    <row r="67" spans="3:7" ht="15.75">
      <c r="C67" s="2"/>
      <c r="D67" s="2"/>
      <c r="G67" s="21"/>
    </row>
  </sheetData>
  <printOptions/>
  <pageMargins left="0.63" right="0.43" top="0.71" bottom="1" header="0.5" footer="0.5"/>
  <pageSetup horizontalDpi="300" verticalDpi="300" orientation="portrait" scale="92" r:id="rId1"/>
  <rowBreaks count="1" manualBreakCount="1">
    <brk id="4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From the Keown Book</dc:title>
  <dc:subject/>
  <dc:creator>Paula Speranza-Hadley</dc:creator>
  <cp:keywords/>
  <dc:description/>
  <cp:lastModifiedBy>Valued Gateway Client</cp:lastModifiedBy>
  <cp:lastPrinted>2004-02-10T00:43:40Z</cp:lastPrinted>
  <dcterms:created xsi:type="dcterms:W3CDTF">1998-03-12T00:05:38Z</dcterms:created>
  <dcterms:modified xsi:type="dcterms:W3CDTF">2004-02-10T00:45:09Z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