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9320" windowHeight="12120" tabRatio="955" activeTab="2"/>
  </bookViews>
  <sheets>
    <sheet name="Notes" sheetId="21" r:id="rId1"/>
    <sheet name="Daily or Misc." sheetId="20" r:id="rId2"/>
    <sheet name="Weekly" sheetId="6" r:id="rId3"/>
    <sheet name="Biweekly" sheetId="8" r:id="rId4"/>
    <sheet name="Semimonthly" sheetId="2" r:id="rId5"/>
    <sheet name="Monthly" sheetId="10" r:id="rId6"/>
    <sheet name="Quarterly" sheetId="12" r:id="rId7"/>
    <sheet name="Semiannual" sheetId="14" r:id="rId8"/>
    <sheet name="Annual" sheetId="16" r:id="rId9"/>
  </sheets>
  <definedNames/>
  <calcPr calcId="125725"/>
</workbook>
</file>

<file path=xl/comments2.xml><?xml version="1.0" encoding="utf-8"?>
<comments xmlns="http://schemas.openxmlformats.org/spreadsheetml/2006/main">
  <authors>
    <author>argocd</author>
  </authors>
  <commentList>
    <comment ref="B7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7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7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7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7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7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7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7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7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B24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24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24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24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24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24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24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24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24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B7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7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7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7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7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7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7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7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7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B24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24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24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24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24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24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24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24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24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B7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7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7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7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7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7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7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7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7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B24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24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24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24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24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24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24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24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24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B7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7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7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7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7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7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7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7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7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N8" authorId="0">
      <text>
        <r>
          <rPr>
            <sz val="9"/>
            <rFont val="Tahoma"/>
            <family val="2"/>
          </rPr>
          <t xml:space="preserve">
Don't DELETE this formula it is very important to the math.</t>
        </r>
      </text>
    </comment>
    <comment ref="B24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24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24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24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24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24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24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24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24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N25" authorId="0">
      <text>
        <r>
          <rPr>
            <sz val="9"/>
            <rFont val="Tahoma"/>
            <family val="2"/>
          </rPr>
          <t xml:space="preserve">
Don't DELETE this formula it is very important to the math.</t>
        </r>
      </text>
    </comment>
  </commentList>
</comments>
</file>

<file path=xl/comments6.xml><?xml version="1.0" encoding="utf-8"?>
<comments xmlns="http://schemas.openxmlformats.org/spreadsheetml/2006/main">
  <authors>
    <author>argocd</author>
  </authors>
  <commentList>
    <comment ref="B7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7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7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7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7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7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7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7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7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B24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24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24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24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24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24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24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24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24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</commentList>
</comments>
</file>

<file path=xl/comments7.xml><?xml version="1.0" encoding="utf-8"?>
<comments xmlns="http://schemas.openxmlformats.org/spreadsheetml/2006/main">
  <authors>
    <author>argocd</author>
  </authors>
  <commentList>
    <comment ref="B7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7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7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7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7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7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7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7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7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B24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24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24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24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24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24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24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24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24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</commentList>
</comments>
</file>

<file path=xl/comments8.xml><?xml version="1.0" encoding="utf-8"?>
<comments xmlns="http://schemas.openxmlformats.org/spreadsheetml/2006/main">
  <authors>
    <author>argocd</author>
  </authors>
  <commentList>
    <comment ref="B7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7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7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7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7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7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7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7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7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B24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24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24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24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24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24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24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24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24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</commentList>
</comments>
</file>

<file path=xl/comments9.xml><?xml version="1.0" encoding="utf-8"?>
<comments xmlns="http://schemas.openxmlformats.org/spreadsheetml/2006/main">
  <authors>
    <author>argocd</author>
  </authors>
  <commentList>
    <comment ref="B7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7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7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7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7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7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7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7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7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7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B24" authorId="0">
      <text>
        <r>
          <rPr>
            <sz val="9"/>
            <rFont val="Tahoma"/>
            <family val="2"/>
          </rPr>
          <t xml:space="preserve">
Enter your daily salary here.</t>
        </r>
      </text>
    </comment>
    <comment ref="C24" authorId="0">
      <text>
        <r>
          <rPr>
            <sz val="9"/>
            <rFont val="Tahoma"/>
            <family val="2"/>
          </rPr>
          <t xml:space="preserve">
Enter the amount of days you worked for this payroll period.</t>
        </r>
      </text>
    </comment>
    <comment ref="E24" authorId="0">
      <text>
        <r>
          <rPr>
            <sz val="9"/>
            <rFont val="Tahoma"/>
            <family val="2"/>
          </rPr>
          <t xml:space="preserve">
Enter the amount of Per Diem days you worked for this payroll period. Keep in mind that some companies only pay Per Diem for full days worked and not 1/2 days.</t>
        </r>
      </text>
    </comment>
    <comment ref="G24" authorId="0">
      <text>
        <r>
          <rPr>
            <sz val="9"/>
            <rFont val="Tahoma"/>
            <family val="2"/>
          </rPr>
          <t xml:space="preserve">
Enter the amount deducted for your health insurance plan here.</t>
        </r>
      </text>
    </comment>
    <comment ref="H24" authorId="0">
      <text>
        <r>
          <rPr>
            <sz val="9"/>
            <rFont val="Tahoma"/>
            <family val="2"/>
          </rPr>
          <t xml:space="preserve">
Enter the amount deducted for your dental insurance plan here.</t>
        </r>
      </text>
    </comment>
    <comment ref="I24" authorId="0">
      <text>
        <r>
          <rPr>
            <sz val="9"/>
            <rFont val="Tahoma"/>
            <family val="2"/>
          </rPr>
          <t xml:space="preserve">
Enter % taken from your check.</t>
        </r>
      </text>
    </comment>
    <comment ref="J24" authorId="0">
      <text>
        <r>
          <rPr>
            <sz val="9"/>
            <rFont val="Tahoma"/>
            <family val="2"/>
          </rPr>
          <t xml:space="preserve">
Auto Fills in the amount in $ that will be deposited into your 401K plan.</t>
        </r>
      </text>
    </comment>
    <comment ref="K24" authorId="0">
      <text>
        <r>
          <rPr>
            <sz val="9"/>
            <rFont val="Tahoma"/>
            <family val="2"/>
          </rPr>
          <t xml:space="preserve">
Enter the amount of dependence you claim throughout the year here.</t>
        </r>
      </text>
    </comment>
    <comment ref="M24" authorId="0">
      <text>
        <r>
          <rPr>
            <sz val="9"/>
            <rFont val="Tahoma"/>
            <family val="2"/>
          </rPr>
          <t xml:space="preserve">
Automatically calculated, no input required. Only if you enter information in cell to left.</t>
        </r>
      </text>
    </comment>
    <comment ref="N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O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P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Q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R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S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T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U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V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  <comment ref="W24" authorId="0">
      <text>
        <r>
          <rPr>
            <sz val="9"/>
            <rFont val="Tahoma"/>
            <family val="2"/>
          </rPr>
          <t xml:space="preserve">
Automatically calculated, no input required.</t>
        </r>
      </text>
    </comment>
  </commentList>
</comments>
</file>

<file path=xl/sharedStrings.xml><?xml version="1.0" encoding="utf-8"?>
<sst xmlns="http://schemas.openxmlformats.org/spreadsheetml/2006/main" count="505" uniqueCount="73">
  <si>
    <t>Salary</t>
  </si>
  <si>
    <t>Days Worked</t>
  </si>
  <si>
    <t>Per Diem Days Worked</t>
  </si>
  <si>
    <t>Gross Pay</t>
  </si>
  <si>
    <t>Health Ins.</t>
  </si>
  <si>
    <t>Dependences</t>
  </si>
  <si>
    <t>Allowance</t>
  </si>
  <si>
    <t>Net Pay</t>
  </si>
  <si>
    <t>Fed Tax Amount</t>
  </si>
  <si>
    <t>Fed Tax %</t>
  </si>
  <si>
    <t>Total Fed Tax</t>
  </si>
  <si>
    <t>Medicare</t>
  </si>
  <si>
    <t>Salary After Deductions</t>
  </si>
  <si>
    <t>Per Diem</t>
  </si>
  <si>
    <t>Take Home</t>
  </si>
  <si>
    <t>Over</t>
  </si>
  <si>
    <t>Not Over</t>
  </si>
  <si>
    <t>Amount</t>
  </si>
  <si>
    <t>Plus %</t>
  </si>
  <si>
    <t>SALARY AFTER TAX FOR MARRIED (SEMIMONTHLY PAYROLL)</t>
  </si>
  <si>
    <t>Dental</t>
  </si>
  <si>
    <t>SALARY AFTER TAX FOR SINGLE (SEMIMONTHLY PAYROLL)</t>
  </si>
  <si>
    <t>401K %</t>
  </si>
  <si>
    <t>401K Amount</t>
  </si>
  <si>
    <t>Social Security</t>
  </si>
  <si>
    <t xml:space="preserve">Fed Tax % Amount </t>
  </si>
  <si>
    <t>Fed Tax % Amount</t>
  </si>
  <si>
    <t>Medical Deduction</t>
  </si>
  <si>
    <t>Dental Deduction</t>
  </si>
  <si>
    <t>SALARY AFTER TAX FOR MARRIED (WEEKLY PAYROLL)</t>
  </si>
  <si>
    <t>SALARY AFTER TAX FOR SINGLE (WEEKLY PAYROLL)</t>
  </si>
  <si>
    <t>SALARY AFTER TAX FOR SINGLE (BIWEEKLY PAYROLL)</t>
  </si>
  <si>
    <t>SALARY AFTER TAX FOR MARRIED (BIWEEKLY PAYROLL)</t>
  </si>
  <si>
    <t>SALARY AFTER TAX FOR SINGLE (MONTHLY PAYROLL)</t>
  </si>
  <si>
    <t>SALARY AFTER TAX FOR MARRIED (MONTHLY PAYROLL)</t>
  </si>
  <si>
    <t>SALARY AFTER TAX FOR MARRIED (QUARTERLY PAYROLL)</t>
  </si>
  <si>
    <t>SALARY AFTER TAX FOR SINGLE (QUARTERLY PAYROLL)</t>
  </si>
  <si>
    <t>SALARY AFTER TAX FOR MARRIED (SEMIANNUAL PAYROLL)</t>
  </si>
  <si>
    <t>SALARY AFTER TAX FOR SINGLE (SEMIANNUAL PAYROLL)</t>
  </si>
  <si>
    <t>NOTE: Tested on my check work good.</t>
  </si>
  <si>
    <t>SALARY AFTER TAX FOR MARRIED (DAILY OR MISCELLANEOUS PAYROLL)</t>
  </si>
  <si>
    <t>SALARY AFTER TAX FOR SINGLE (DAULY OR MISCELLANEOUS PAYROLL)</t>
  </si>
  <si>
    <t>I HAVE ONLY TESTED SEMIMONTHLY WITHOUT AND WITH 401K DEDUCTIONS ON MY (MARRIED) AND MY SON'S (SINGLE) PAY CHECKS AND IT WORKED FINE.</t>
  </si>
  <si>
    <t>THIS IS ONLY FOR YOU TO GET AN IDEA WHAT YOU NEXT PAY CHECK MIGHT BE.</t>
  </si>
  <si>
    <t>PLEASE EMAIL ME AND LET ME KNOW HOW IT WORKS OUT FOR YOU, I DON'T NEED TO KNOW ABOUT THE SEMIMONTHLY AS I HAVE TESTED IT WITH MY OWN PAY CHECKS AND MY SON'S.</t>
  </si>
  <si>
    <t>Thank you</t>
  </si>
  <si>
    <t>Eugene</t>
  </si>
  <si>
    <t>eact1@msn.com</t>
  </si>
  <si>
    <t>NOTE: I TAKE NO RESPONSIBILITY FOR ERRORS IN THIS WORKBOOK</t>
  </si>
  <si>
    <t>DAILY OR MISCELLANEOUS PAYROLL FOR SINGLES</t>
  </si>
  <si>
    <t>DAILY OR MISCELLANEOUS PAYROLL FOR MARRIED</t>
  </si>
  <si>
    <t>INFO FROM CIRCULAR E 2009 IRS TAX BOOK</t>
  </si>
  <si>
    <t>2009 WITH OR WITHOUT 401K DEDUCTION</t>
  </si>
  <si>
    <t>Per Diem Allowance</t>
  </si>
  <si>
    <t>Allowance Per Person</t>
  </si>
  <si>
    <t>Per Deim Allowance</t>
  </si>
  <si>
    <t>QUARTERLY PAYROLL         FOR  SINGLES</t>
  </si>
  <si>
    <t>QUARTERLY PAYROLL           FOR  MARRIED</t>
  </si>
  <si>
    <t>WEEKLY PAYROLL                FOR  MARRIED</t>
  </si>
  <si>
    <t>WEEKLY PAYROLL                FOR  SINGLES</t>
  </si>
  <si>
    <t>BIWEEKLY PAYROLL                FOR  MARRIED</t>
  </si>
  <si>
    <t>BIWEEKLY PAYROLL                FOR  SINGLES</t>
  </si>
  <si>
    <t>SEMIMONTHLY PAYROLL FOR  MARRIED</t>
  </si>
  <si>
    <t>SEMIMONTHLY PAYROLL FOR  SINGLES</t>
  </si>
  <si>
    <t>MONTHLY PAYROLL                 FOR  MARRIED</t>
  </si>
  <si>
    <t>MONTHLY PAYROLL                FOR  SINGLES</t>
  </si>
  <si>
    <t>SEMIANNUAL PAYROLL                FOR  MARRIED</t>
  </si>
  <si>
    <t>SEMIANNUAL PAYROLL                FOR  SINGLES</t>
  </si>
  <si>
    <t>SALARY AFTER TAX FOR SINGLE (ANNUAL PAYROLL)</t>
  </si>
  <si>
    <t>SALARY AFTER TAX FOR MARRIED (ANNUAL PAYROLL)</t>
  </si>
  <si>
    <t>ANNUAL PAYROLL                FOR  MARRIED</t>
  </si>
  <si>
    <t>ANNUAL PAYROLL                FOR  SINGLES</t>
  </si>
  <si>
    <t>This has been update for the new Obama Tax Rules.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</si>
</sst>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9"/>
      <color theme="0"/>
      <name val="Verdana"/>
      <family val="2"/>
    </font>
    <font>
      <sz val="11"/>
      <color theme="0"/>
      <name val="Calibri"/>
      <family val="2"/>
      <scheme val="minor"/>
    </font>
    <font>
      <b/>
      <i/>
      <sz val="18"/>
      <name val="Calibri"/>
      <family val="2"/>
      <scheme val="minor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gradientFill degree="45">
        <stop position="0">
          <color rgb="FF00B0F0"/>
        </stop>
        <stop position="0.5">
          <color theme="2"/>
        </stop>
        <stop position="1">
          <color rgb="FF00B0F0"/>
        </stop>
      </gradientFill>
    </fill>
    <fill>
      <gradientFill degree="45">
        <stop position="0">
          <color rgb="FF00B0F0"/>
        </stop>
        <stop position="0.5">
          <color theme="2"/>
        </stop>
        <stop position="1">
          <color rgb="FF00B0F0"/>
        </stop>
      </gradientFill>
    </fill>
    <fill>
      <gradientFill degree="45">
        <stop position="0">
          <color rgb="FF00B0F0"/>
        </stop>
        <stop position="0.5">
          <color theme="2"/>
        </stop>
        <stop position="1">
          <color rgb="FF00B0F0"/>
        </stop>
      </gradientFill>
    </fill>
    <fill>
      <gradientFill degree="45">
        <stop position="0">
          <color rgb="FF00B0F0"/>
        </stop>
        <stop position="0.5">
          <color theme="2"/>
        </stop>
        <stop position="1">
          <color rgb="FF00B0F0"/>
        </stop>
      </gradientFill>
    </fill>
    <fill>
      <gradientFill degree="45">
        <stop position="0">
          <color rgb="FF00B0F0"/>
        </stop>
        <stop position="0.5">
          <color theme="2"/>
        </stop>
        <stop position="1">
          <color rgb="FF00B0F0"/>
        </stop>
      </gradientFill>
    </fill>
    <fill>
      <gradientFill degree="45">
        <stop position="0">
          <color rgb="FF00B0F0"/>
        </stop>
        <stop position="0.5">
          <color theme="2"/>
        </stop>
        <stop position="1">
          <color rgb="FF00B0F0"/>
        </stop>
      </gradientFill>
    </fill>
    <fill>
      <gradientFill degree="45">
        <stop position="0">
          <color rgb="FFC00000"/>
        </stop>
        <stop position="0.5">
          <color theme="2"/>
        </stop>
        <stop position="1">
          <color rgb="FFC00000"/>
        </stop>
      </gradientFill>
    </fill>
    <fill>
      <gradientFill degree="45">
        <stop position="0">
          <color rgb="FFC00000"/>
        </stop>
        <stop position="0.5">
          <color theme="2"/>
        </stop>
        <stop position="1">
          <color rgb="FFC00000"/>
        </stop>
      </gradientFill>
    </fill>
    <fill>
      <gradientFill degree="45">
        <stop position="0">
          <color rgb="FFC00000"/>
        </stop>
        <stop position="0.5">
          <color theme="2"/>
        </stop>
        <stop position="1">
          <color rgb="FFC00000"/>
        </stop>
      </gradientFill>
    </fill>
    <fill>
      <gradientFill degree="45">
        <stop position="0">
          <color rgb="FFC00000"/>
        </stop>
        <stop position="0.5">
          <color theme="2"/>
        </stop>
        <stop position="1">
          <color rgb="FFC00000"/>
        </stop>
      </gradientFill>
    </fill>
    <fill>
      <gradientFill degree="45">
        <stop position="0">
          <color rgb="FFC00000"/>
        </stop>
        <stop position="0.5">
          <color theme="2"/>
        </stop>
        <stop position="1">
          <color rgb="FFC00000"/>
        </stop>
      </gradientFill>
    </fill>
    <fill>
      <gradientFill degree="45">
        <stop position="0">
          <color rgb="FFC00000"/>
        </stop>
        <stop position="0.5">
          <color theme="2"/>
        </stop>
        <stop position="1">
          <color rgb="FFC00000"/>
        </stop>
      </gradientFill>
    </fill>
    <fill>
      <gradientFill degree="45">
        <stop position="0">
          <color rgb="FFC00000"/>
        </stop>
        <stop position="0.5">
          <color theme="2"/>
        </stop>
        <stop position="1">
          <color rgb="FFC00000"/>
        </stop>
      </gradientFill>
    </fill>
    <fill>
      <gradientFill degree="45">
        <stop position="0">
          <color rgb="FF00B0F0"/>
        </stop>
        <stop position="0.5">
          <color theme="2"/>
        </stop>
        <stop position="1">
          <color rgb="FF00B0F0"/>
        </stop>
      </gradientFill>
    </fill>
  </fills>
  <borders count="19">
    <border>
      <left/>
      <right/>
      <top/>
      <bottom/>
      <diagonal/>
    </border>
    <border>
      <left/>
      <right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 applyFill="1" applyBorder="1" applyAlignment="1" applyProtection="1" quotePrefix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quotePrefix="1">
      <alignment horizontal="left"/>
    </xf>
    <xf numFmtId="164" fontId="10" fillId="0" borderId="1" xfId="0" applyNumberFormat="1" applyFont="1" applyBorder="1" applyAlignment="1" applyProtection="1" quotePrefix="1">
      <alignment horizontal="left"/>
      <protection/>
    </xf>
    <xf numFmtId="0" fontId="6" fillId="0" borderId="2" xfId="0" applyFont="1" applyFill="1" applyBorder="1" applyAlignment="1" applyProtection="1">
      <alignment horizontal="center"/>
      <protection/>
    </xf>
    <xf numFmtId="9" fontId="5" fillId="0" borderId="3" xfId="15" applyFont="1" applyFill="1" applyBorder="1" applyAlignment="1" applyProtection="1">
      <alignment horizontal="center"/>
      <protection/>
    </xf>
    <xf numFmtId="9" fontId="5" fillId="0" borderId="3" xfId="0" applyNumberFormat="1" applyFont="1" applyFill="1" applyBorder="1" applyAlignment="1" applyProtection="1">
      <alignment horizontal="center"/>
      <protection/>
    </xf>
    <xf numFmtId="9" fontId="5" fillId="0" borderId="4" xfId="0" applyNumberFormat="1" applyFont="1" applyFill="1" applyBorder="1" applyAlignment="1" applyProtection="1">
      <alignment horizontal="center"/>
      <protection/>
    </xf>
    <xf numFmtId="164" fontId="5" fillId="0" borderId="3" xfId="0" applyNumberFormat="1" applyFont="1" applyFill="1" applyBorder="1" applyAlignment="1" applyProtection="1">
      <alignment horizontal="center"/>
      <protection/>
    </xf>
    <xf numFmtId="164" fontId="5" fillId="0" borderId="4" xfId="0" applyNumberFormat="1" applyFont="1" applyFill="1" applyBorder="1" applyAlignment="1" applyProtection="1">
      <alignment horizontal="center"/>
      <protection/>
    </xf>
    <xf numFmtId="164" fontId="0" fillId="0" borderId="5" xfId="0" applyNumberFormat="1" applyBorder="1" applyAlignment="1" applyProtection="1">
      <alignment horizontal="center"/>
      <protection/>
    </xf>
    <xf numFmtId="9" fontId="0" fillId="0" borderId="5" xfId="15" applyFont="1" applyBorder="1" applyAlignment="1" applyProtection="1">
      <alignment horizontal="center"/>
      <protection/>
    </xf>
    <xf numFmtId="0" fontId="0" fillId="0" borderId="0" xfId="0" applyProtection="1">
      <protection locked="0"/>
    </xf>
    <xf numFmtId="9" fontId="0" fillId="0" borderId="0" xfId="15" applyFont="1" applyProtection="1"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9" fontId="0" fillId="0" borderId="5" xfId="15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Fill="1" applyBorder="1" applyAlignment="1" applyProtection="1">
      <alignment/>
      <protection locked="0"/>
    </xf>
    <xf numFmtId="164" fontId="0" fillId="0" borderId="0" xfId="0" applyNumberFormat="1" applyProtection="1">
      <protection locked="0"/>
    </xf>
    <xf numFmtId="164" fontId="10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 locked="0"/>
    </xf>
    <xf numFmtId="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 quotePrefix="1">
      <protection locked="0"/>
    </xf>
    <xf numFmtId="0" fontId="0" fillId="0" borderId="0" xfId="0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8" fontId="0" fillId="0" borderId="5" xfId="0" applyNumberFormat="1" applyBorder="1" applyProtection="1">
      <protection locked="0"/>
    </xf>
    <xf numFmtId="164" fontId="11" fillId="0" borderId="0" xfId="0" applyNumberFormat="1" applyFont="1" applyProtection="1"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 quotePrefix="1">
      <alignment horizontal="center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164" fontId="2" fillId="0" borderId="5" xfId="0" applyNumberFormat="1" applyFont="1" applyBorder="1" applyAlignment="1" applyProtection="1">
      <alignment horizontal="center" vertical="center" wrapText="1"/>
      <protection/>
    </xf>
    <xf numFmtId="0" fontId="12" fillId="2" borderId="6" xfId="0" applyFont="1" applyFill="1" applyBorder="1" applyAlignment="1" applyProtection="1" quotePrefix="1">
      <alignment horizontal="center" vertical="center"/>
      <protection/>
    </xf>
    <xf numFmtId="0" fontId="12" fillId="3" borderId="7" xfId="0" applyFont="1" applyFill="1" applyBorder="1" applyAlignment="1" applyProtection="1">
      <alignment horizontal="center" vertical="center"/>
      <protection/>
    </xf>
    <xf numFmtId="0" fontId="12" fillId="4" borderId="8" xfId="0" applyFont="1" applyFill="1" applyBorder="1" applyAlignment="1" applyProtection="1">
      <alignment horizontal="center" vertical="center"/>
      <protection/>
    </xf>
    <xf numFmtId="0" fontId="12" fillId="5" borderId="9" xfId="0" applyFont="1" applyFill="1" applyBorder="1" applyAlignment="1" applyProtection="1">
      <alignment horizontal="center" vertical="center"/>
      <protection/>
    </xf>
    <xf numFmtId="0" fontId="12" fillId="6" borderId="10" xfId="0" applyFont="1" applyFill="1" applyBorder="1" applyAlignment="1" applyProtection="1">
      <alignment horizontal="center" vertical="center"/>
      <protection/>
    </xf>
    <xf numFmtId="0" fontId="12" fillId="7" borderId="11" xfId="0" applyFont="1" applyFill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 quotePrefix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 quotePrefix="1">
      <alignment horizontal="center" vertical="center" textRotation="90" wrapText="1"/>
      <protection/>
    </xf>
    <xf numFmtId="0" fontId="6" fillId="0" borderId="13" xfId="0" applyFont="1" applyFill="1" applyBorder="1" applyAlignment="1" applyProtection="1">
      <alignment horizontal="center" vertical="center" textRotation="90" wrapText="1"/>
      <protection/>
    </xf>
    <xf numFmtId="0" fontId="6" fillId="0" borderId="9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 quotePrefix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8" fillId="8" borderId="6" xfId="0" applyFont="1" applyFill="1" applyBorder="1" applyAlignment="1" applyProtection="1" quotePrefix="1">
      <alignment horizontal="center" vertical="center"/>
      <protection/>
    </xf>
    <xf numFmtId="0" fontId="8" fillId="9" borderId="7" xfId="0" applyFont="1" applyFill="1" applyBorder="1" applyAlignment="1" applyProtection="1">
      <alignment horizontal="center" vertical="center"/>
      <protection/>
    </xf>
    <xf numFmtId="0" fontId="8" fillId="10" borderId="8" xfId="0" applyFont="1" applyFill="1" applyBorder="1" applyAlignment="1" applyProtection="1">
      <alignment horizontal="center" vertical="center"/>
      <protection/>
    </xf>
    <xf numFmtId="0" fontId="8" fillId="11" borderId="9" xfId="0" applyFont="1" applyFill="1" applyBorder="1" applyAlignment="1" applyProtection="1">
      <alignment horizontal="center" vertical="center"/>
      <protection/>
    </xf>
    <xf numFmtId="0" fontId="8" fillId="12" borderId="10" xfId="0" applyFont="1" applyFill="1" applyBorder="1" applyAlignment="1" applyProtection="1">
      <alignment horizontal="center" vertical="center"/>
      <protection/>
    </xf>
    <xf numFmtId="0" fontId="8" fillId="13" borderId="11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 textRotation="90" wrapText="1"/>
      <protection/>
    </xf>
    <xf numFmtId="0" fontId="6" fillId="0" borderId="4" xfId="0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8" fillId="14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2" fillId="15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 quotePrefix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4"/>
  <sheetViews>
    <sheetView showGridLines="0" workbookViewId="0" topLeftCell="A1"/>
  </sheetViews>
  <sheetFormatPr defaultColWidth="9.140625" defaultRowHeight="15"/>
  <sheetData>
    <row r="2" ht="15">
      <c r="B2" s="3" t="s">
        <v>48</v>
      </c>
    </row>
    <row r="3" ht="15">
      <c r="B3" s="3" t="s">
        <v>42</v>
      </c>
    </row>
    <row r="4" ht="15">
      <c r="B4" t="s">
        <v>43</v>
      </c>
    </row>
    <row r="8" ht="15">
      <c r="B8" s="3" t="s">
        <v>44</v>
      </c>
    </row>
    <row r="9" ht="15">
      <c r="B9" t="s">
        <v>45</v>
      </c>
    </row>
    <row r="10" ht="15">
      <c r="B10" t="s">
        <v>46</v>
      </c>
    </row>
    <row r="11" ht="15">
      <c r="B11" t="s">
        <v>47</v>
      </c>
    </row>
    <row r="14" ht="15">
      <c r="B14" s="3" t="s">
        <v>72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37"/>
  <sheetViews>
    <sheetView showGridLines="0" showRowColHeaders="0" workbookViewId="0" topLeftCell="A1"/>
  </sheetViews>
  <sheetFormatPr defaultColWidth="9.140625" defaultRowHeight="15"/>
  <cols>
    <col min="1" max="1" width="3.28125" style="13" customWidth="1"/>
    <col min="2" max="2" width="9.00390625" style="13" customWidth="1"/>
    <col min="3" max="4" width="10.8515625" style="13" customWidth="1"/>
    <col min="5" max="5" width="13.57421875" style="13" customWidth="1"/>
    <col min="6" max="6" width="10.140625" style="13" bestFit="1" customWidth="1"/>
    <col min="7" max="7" width="10.421875" style="13" bestFit="1" customWidth="1"/>
    <col min="8" max="9" width="9.140625" style="13" customWidth="1"/>
    <col min="10" max="10" width="12.7109375" style="13" bestFit="1" customWidth="1"/>
    <col min="11" max="12" width="13.421875" style="13" customWidth="1"/>
    <col min="13" max="13" width="10.28125" style="13" bestFit="1" customWidth="1"/>
    <col min="14" max="14" width="11.421875" style="13" customWidth="1"/>
    <col min="15" max="16" width="9.140625" style="13" customWidth="1"/>
    <col min="17" max="17" width="10.8515625" style="13" customWidth="1"/>
    <col min="18" max="18" width="10.140625" style="13" bestFit="1" customWidth="1"/>
    <col min="19" max="20" width="9.140625" style="13" customWidth="1"/>
    <col min="21" max="21" width="12.57421875" style="13" customWidth="1"/>
    <col min="22" max="23" width="10.140625" style="13" bestFit="1" customWidth="1"/>
    <col min="24" max="26" width="9.140625" style="13" customWidth="1"/>
    <col min="27" max="27" width="10.140625" style="13" bestFit="1" customWidth="1"/>
    <col min="28" max="16384" width="9.140625" style="13" customWidth="1"/>
  </cols>
  <sheetData>
    <row r="1" ht="15.75" thickBot="1"/>
    <row r="2" spans="2:23" ht="15.75" thickTop="1">
      <c r="B2" s="53" t="s">
        <v>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2:23" ht="15" customHeight="1" thickBo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</row>
    <row r="4" spans="2:23" ht="15" customHeight="1" thickTop="1"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23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2:26" ht="30">
      <c r="B6" s="30" t="s">
        <v>0</v>
      </c>
      <c r="C6" s="31" t="s">
        <v>1</v>
      </c>
      <c r="D6" s="32" t="s">
        <v>53</v>
      </c>
      <c r="E6" s="31" t="s">
        <v>2</v>
      </c>
      <c r="F6" s="30" t="s">
        <v>3</v>
      </c>
      <c r="G6" s="30" t="s">
        <v>4</v>
      </c>
      <c r="H6" s="30" t="s">
        <v>20</v>
      </c>
      <c r="I6" s="30" t="s">
        <v>22</v>
      </c>
      <c r="J6" s="30" t="s">
        <v>23</v>
      </c>
      <c r="K6" s="30" t="s">
        <v>5</v>
      </c>
      <c r="L6" s="31" t="s">
        <v>54</v>
      </c>
      <c r="M6" s="30" t="s">
        <v>6</v>
      </c>
      <c r="N6" s="30" t="s">
        <v>7</v>
      </c>
      <c r="O6" s="31" t="s">
        <v>8</v>
      </c>
      <c r="P6" s="31" t="s">
        <v>9</v>
      </c>
      <c r="Q6" s="31" t="s">
        <v>25</v>
      </c>
      <c r="R6" s="31" t="s">
        <v>10</v>
      </c>
      <c r="S6" s="31" t="s">
        <v>24</v>
      </c>
      <c r="T6" s="30" t="s">
        <v>11</v>
      </c>
      <c r="U6" s="31" t="s">
        <v>12</v>
      </c>
      <c r="V6" s="30" t="s">
        <v>13</v>
      </c>
      <c r="W6" s="31" t="s">
        <v>14</v>
      </c>
      <c r="X6" s="22"/>
      <c r="Z6" s="14"/>
    </row>
    <row r="7" spans="2:27" ht="15">
      <c r="B7" s="15">
        <v>360</v>
      </c>
      <c r="C7" s="16">
        <v>2</v>
      </c>
      <c r="D7" s="15">
        <v>45</v>
      </c>
      <c r="E7" s="16">
        <v>2</v>
      </c>
      <c r="F7" s="11">
        <f>B7*C7</f>
        <v>720</v>
      </c>
      <c r="G7" s="15"/>
      <c r="H7" s="15"/>
      <c r="I7" s="17">
        <v>0.03</v>
      </c>
      <c r="J7" s="11">
        <f>F7*I7</f>
        <v>21.599999999999998</v>
      </c>
      <c r="K7" s="16"/>
      <c r="L7" s="15">
        <v>14.04</v>
      </c>
      <c r="M7" s="11">
        <f>K7*L7</f>
        <v>0</v>
      </c>
      <c r="N7" s="11">
        <f>F7-G7-H7-M7-J7</f>
        <v>698.4</v>
      </c>
      <c r="O7" s="11">
        <f>VLOOKUP(N7,C11:E17,3)</f>
        <v>73.72</v>
      </c>
      <c r="P7" s="12">
        <f>VLOOKUP(N7,C11:F17,4)</f>
        <v>0.28</v>
      </c>
      <c r="Q7" s="11">
        <f>N8*P7</f>
        <v>68.348</v>
      </c>
      <c r="R7" s="11">
        <f>O7+Q7</f>
        <v>142.06799999999998</v>
      </c>
      <c r="S7" s="11">
        <f>M8*6.2%</f>
        <v>44.64</v>
      </c>
      <c r="T7" s="11">
        <f>M8*1.45%</f>
        <v>10.44</v>
      </c>
      <c r="U7" s="11">
        <f>F7-G7-H7-R7-S7-T7-J7</f>
        <v>501.25199999999995</v>
      </c>
      <c r="V7" s="11">
        <f>E7*D7</f>
        <v>90</v>
      </c>
      <c r="W7" s="11">
        <f>U7+V7</f>
        <v>591.252</v>
      </c>
      <c r="Y7" s="23"/>
      <c r="Z7" s="24"/>
      <c r="AA7" s="25"/>
    </row>
    <row r="8" spans="2:27" ht="15.75" thickBot="1">
      <c r="B8" s="18"/>
      <c r="C8" s="18"/>
      <c r="D8" s="18"/>
      <c r="E8" s="18"/>
      <c r="F8" s="18"/>
      <c r="G8" s="18"/>
      <c r="M8" s="29">
        <f>F7-G7-H7-M7</f>
        <v>720</v>
      </c>
      <c r="N8" s="21">
        <f>IF(AND(N7&gt;=C11,N7&lt;=D11),N7-C11,IF(AND(N7&gt;=C12,N7&lt;=D12),N7-C12,IF(AND(N7&gt;=C13,N7&lt;=D13),N7-C13,IF(AND(N7&gt;=C14,N7&lt;=D14),N7-C14,IF(AND(N7&gt;=C15,N7&lt;=D15),N7-C15,IF(AND(N7&gt;=C16,N7&lt;=D16),N7-C16,IF(AND(N7&gt;=C17,N7&lt;=D17),N7-C17)))))))</f>
        <v>244.09999999999997</v>
      </c>
      <c r="Y8" s="23"/>
      <c r="Z8" s="24"/>
      <c r="AA8" s="25"/>
    </row>
    <row r="9" spans="2:27" ht="16.5" customHeight="1" thickBot="1" thickTop="1">
      <c r="B9" s="46" t="s">
        <v>50</v>
      </c>
      <c r="C9" s="49" t="s">
        <v>51</v>
      </c>
      <c r="D9" s="50"/>
      <c r="E9" s="50"/>
      <c r="F9" s="51"/>
      <c r="H9" s="19"/>
      <c r="Y9" s="25"/>
      <c r="Z9" s="25"/>
      <c r="AA9" s="25"/>
    </row>
    <row r="10" spans="2:27" ht="15" customHeight="1" thickTop="1">
      <c r="B10" s="59"/>
      <c r="C10" s="5" t="s">
        <v>15</v>
      </c>
      <c r="D10" s="5" t="s">
        <v>16</v>
      </c>
      <c r="E10" s="5" t="s">
        <v>17</v>
      </c>
      <c r="F10" s="5" t="s">
        <v>18</v>
      </c>
      <c r="I10" s="28">
        <v>168</v>
      </c>
      <c r="J10" s="61" t="s">
        <v>27</v>
      </c>
      <c r="K10" s="62"/>
      <c r="L10" s="34"/>
      <c r="R10" s="1"/>
      <c r="Y10" s="25"/>
      <c r="Z10" s="25"/>
      <c r="AA10" s="25"/>
    </row>
    <row r="11" spans="2:27" ht="15">
      <c r="B11" s="59"/>
      <c r="C11" s="9">
        <v>0</v>
      </c>
      <c r="D11" s="9">
        <v>60.6</v>
      </c>
      <c r="E11" s="9">
        <v>0</v>
      </c>
      <c r="F11" s="6">
        <v>0</v>
      </c>
      <c r="I11" s="28">
        <v>39.14</v>
      </c>
      <c r="J11" s="61" t="s">
        <v>28</v>
      </c>
      <c r="K11" s="62"/>
      <c r="L11" s="34"/>
      <c r="R11" s="2"/>
      <c r="Y11" s="25"/>
      <c r="Z11" s="25"/>
      <c r="AA11" s="25"/>
    </row>
    <row r="12" spans="2:27" ht="15">
      <c r="B12" s="59"/>
      <c r="C12" s="9">
        <v>60.6</v>
      </c>
      <c r="D12" s="9">
        <v>94</v>
      </c>
      <c r="E12" s="9">
        <v>0</v>
      </c>
      <c r="F12" s="7">
        <v>0.1</v>
      </c>
      <c r="R12" s="2"/>
      <c r="Y12" s="25"/>
      <c r="Z12" s="25"/>
      <c r="AA12" s="25"/>
    </row>
    <row r="13" spans="2:27" ht="15">
      <c r="B13" s="59"/>
      <c r="C13" s="9">
        <v>94</v>
      </c>
      <c r="D13" s="9">
        <v>291</v>
      </c>
      <c r="E13" s="9">
        <v>3.34</v>
      </c>
      <c r="F13" s="7">
        <v>0.15</v>
      </c>
      <c r="R13" s="2"/>
      <c r="Y13" s="25"/>
      <c r="Z13" s="25"/>
      <c r="AA13" s="25"/>
    </row>
    <row r="14" spans="2:27" ht="15">
      <c r="B14" s="59"/>
      <c r="C14" s="9">
        <v>291</v>
      </c>
      <c r="D14" s="9">
        <v>454.3</v>
      </c>
      <c r="E14" s="9">
        <v>32.89</v>
      </c>
      <c r="F14" s="7">
        <v>0.25</v>
      </c>
      <c r="R14" s="2"/>
      <c r="Y14" s="25"/>
      <c r="Z14" s="25"/>
      <c r="AA14" s="25"/>
    </row>
    <row r="15" spans="2:27" ht="15">
      <c r="B15" s="59"/>
      <c r="C15" s="9">
        <v>454.3</v>
      </c>
      <c r="D15" s="9">
        <v>833.1</v>
      </c>
      <c r="E15" s="9">
        <v>73.72</v>
      </c>
      <c r="F15" s="7">
        <v>0.28</v>
      </c>
      <c r="R15" s="2"/>
      <c r="Y15" s="25"/>
      <c r="Z15" s="25"/>
      <c r="AA15" s="25"/>
    </row>
    <row r="16" spans="2:27" ht="15">
      <c r="B16" s="59"/>
      <c r="C16" s="9">
        <v>833.1</v>
      </c>
      <c r="D16" s="9">
        <v>1464.2</v>
      </c>
      <c r="E16" s="9">
        <v>179.78</v>
      </c>
      <c r="F16" s="7">
        <v>0.33</v>
      </c>
      <c r="Y16" s="25"/>
      <c r="Z16" s="25"/>
      <c r="AA16" s="25"/>
    </row>
    <row r="17" spans="2:27" ht="15.75" thickBot="1">
      <c r="B17" s="60"/>
      <c r="C17" s="10">
        <v>1464.2</v>
      </c>
      <c r="D17" s="10"/>
      <c r="E17" s="10">
        <v>388.04</v>
      </c>
      <c r="F17" s="8">
        <v>0.35</v>
      </c>
      <c r="Y17" s="25"/>
      <c r="Z17" s="25"/>
      <c r="AA17" s="25"/>
    </row>
    <row r="18" spans="25:27" ht="16.5" thickBot="1" thickTop="1">
      <c r="Y18" s="25"/>
      <c r="Z18" s="25"/>
      <c r="AA18" s="25"/>
    </row>
    <row r="19" spans="2:27" ht="15.75" customHeight="1" thickTop="1">
      <c r="B19" s="37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Y19" s="25"/>
      <c r="Z19" s="25"/>
      <c r="AA19" s="25"/>
    </row>
    <row r="20" spans="2:27" ht="15.75" customHeight="1" thickBot="1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  <c r="Y20" s="25"/>
      <c r="Z20" s="25"/>
      <c r="AA20" s="25"/>
    </row>
    <row r="21" spans="2:27" ht="15.75" customHeight="1" thickTop="1">
      <c r="B21" s="43" t="s">
        <v>52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Y21" s="25"/>
      <c r="Z21" s="25"/>
      <c r="AA21" s="26"/>
    </row>
    <row r="22" spans="2:2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Y22" s="25"/>
      <c r="Z22" s="25"/>
      <c r="AA22" s="25"/>
    </row>
    <row r="23" spans="2:27" ht="30">
      <c r="B23" s="30" t="s">
        <v>0</v>
      </c>
      <c r="C23" s="31" t="s">
        <v>1</v>
      </c>
      <c r="D23" s="32" t="s">
        <v>53</v>
      </c>
      <c r="E23" s="31" t="s">
        <v>2</v>
      </c>
      <c r="F23" s="30" t="s">
        <v>3</v>
      </c>
      <c r="G23" s="30" t="s">
        <v>4</v>
      </c>
      <c r="H23" s="30" t="s">
        <v>20</v>
      </c>
      <c r="I23" s="30" t="s">
        <v>22</v>
      </c>
      <c r="J23" s="30" t="s">
        <v>23</v>
      </c>
      <c r="K23" s="30" t="s">
        <v>5</v>
      </c>
      <c r="L23" s="31" t="s">
        <v>54</v>
      </c>
      <c r="M23" s="30" t="s">
        <v>6</v>
      </c>
      <c r="N23" s="30" t="s">
        <v>7</v>
      </c>
      <c r="O23" s="31" t="s">
        <v>8</v>
      </c>
      <c r="P23" s="31" t="s">
        <v>9</v>
      </c>
      <c r="Q23" s="31" t="s">
        <v>26</v>
      </c>
      <c r="R23" s="31" t="s">
        <v>10</v>
      </c>
      <c r="S23" s="31" t="s">
        <v>24</v>
      </c>
      <c r="T23" s="30" t="s">
        <v>11</v>
      </c>
      <c r="U23" s="31" t="s">
        <v>12</v>
      </c>
      <c r="V23" s="30" t="s">
        <v>13</v>
      </c>
      <c r="W23" s="31" t="s">
        <v>14</v>
      </c>
      <c r="Y23" s="25"/>
      <c r="Z23" s="25"/>
      <c r="AA23" s="25"/>
    </row>
    <row r="24" spans="2:27" ht="15">
      <c r="B24" s="15">
        <v>284</v>
      </c>
      <c r="C24" s="16">
        <v>1</v>
      </c>
      <c r="D24" s="15">
        <v>45</v>
      </c>
      <c r="E24" s="16">
        <v>1</v>
      </c>
      <c r="F24" s="11">
        <f>B24*C24</f>
        <v>284</v>
      </c>
      <c r="G24" s="15"/>
      <c r="H24" s="15"/>
      <c r="I24" s="17">
        <v>0</v>
      </c>
      <c r="J24" s="11">
        <f>F24*I24</f>
        <v>0</v>
      </c>
      <c r="K24" s="16"/>
      <c r="L24" s="15">
        <v>14.04</v>
      </c>
      <c r="M24" s="11">
        <f>K24*L24</f>
        <v>0</v>
      </c>
      <c r="N24" s="11">
        <f>F24-G24-H24-J24-M24</f>
        <v>284</v>
      </c>
      <c r="O24" s="11">
        <f>VLOOKUP(N24,C28:E34,3)</f>
        <v>45.3</v>
      </c>
      <c r="P24" s="12">
        <f>VLOOKUP(N24,C28:F34,4)</f>
        <v>0.28</v>
      </c>
      <c r="Q24" s="11">
        <f>N25*P24</f>
        <v>7.867999999999999</v>
      </c>
      <c r="R24" s="11">
        <f>O24+Q24</f>
        <v>53.168</v>
      </c>
      <c r="S24" s="11">
        <f>M25*6.2%</f>
        <v>17.608</v>
      </c>
      <c r="T24" s="11">
        <f>M25*1.45%</f>
        <v>4.117999999999999</v>
      </c>
      <c r="U24" s="11">
        <f>F24-G24-H24-R24-S24-T24-J24</f>
        <v>209.106</v>
      </c>
      <c r="V24" s="11">
        <f>E24*D24</f>
        <v>45</v>
      </c>
      <c r="W24" s="11">
        <f>U24+V24</f>
        <v>254.106</v>
      </c>
      <c r="Y24" s="25"/>
      <c r="Z24" s="25"/>
      <c r="AA24" s="27"/>
    </row>
    <row r="25" spans="2:27" ht="15.75" thickBot="1">
      <c r="B25" s="18"/>
      <c r="C25" s="18"/>
      <c r="D25" s="18"/>
      <c r="E25" s="18"/>
      <c r="F25" s="18"/>
      <c r="G25" s="18"/>
      <c r="J25" s="18"/>
      <c r="M25" s="29">
        <f>F24-G24-H24-M24</f>
        <v>284</v>
      </c>
      <c r="N25" s="21">
        <f>IF(AND(N24&gt;=C28,N24&lt;=D28),N24-C28,IF(AND(N24&gt;=C29,N24&lt;=D29),N24-C29,IF(AND(N24&gt;=C30,N24&lt;=D30),N24-C30,IF(AND(N24&gt;=C31,N24&lt;=D31),N24-C31,IF(AND(N24&gt;=C32,N24&lt;=D32),N24-C32,IF(AND(N24&gt;=C33,N24&lt;=D33),N24-C33,IF(AND(N24&gt;=C34,N24&lt;=C34),N24-C34)))))))</f>
        <v>28.099999999999994</v>
      </c>
      <c r="R25" s="20"/>
      <c r="S25" s="20"/>
      <c r="Y25" s="25"/>
      <c r="Z25" s="25"/>
      <c r="AA25" s="26"/>
    </row>
    <row r="26" spans="2:27" ht="16.5" customHeight="1" thickBot="1" thickTop="1">
      <c r="B26" s="46" t="s">
        <v>49</v>
      </c>
      <c r="C26" s="49" t="s">
        <v>51</v>
      </c>
      <c r="D26" s="50"/>
      <c r="E26" s="50"/>
      <c r="F26" s="51"/>
      <c r="Y26" s="25"/>
      <c r="Z26" s="25"/>
      <c r="AA26" s="26"/>
    </row>
    <row r="27" spans="2:27" ht="15" customHeight="1" thickTop="1">
      <c r="B27" s="47"/>
      <c r="C27" s="5" t="s">
        <v>15</v>
      </c>
      <c r="D27" s="5" t="s">
        <v>16</v>
      </c>
      <c r="E27" s="5" t="s">
        <v>17</v>
      </c>
      <c r="F27" s="5" t="s">
        <v>18</v>
      </c>
      <c r="Y27" s="25"/>
      <c r="Z27" s="25"/>
      <c r="AA27" s="26"/>
    </row>
    <row r="28" spans="2:27" ht="15">
      <c r="B28" s="47"/>
      <c r="C28" s="9">
        <v>0</v>
      </c>
      <c r="D28" s="9">
        <v>27.6</v>
      </c>
      <c r="E28" s="9">
        <v>0</v>
      </c>
      <c r="F28" s="6">
        <v>0</v>
      </c>
      <c r="R28" s="1"/>
      <c r="Y28" s="25"/>
      <c r="Z28" s="25"/>
      <c r="AA28" s="25"/>
    </row>
    <row r="29" spans="2:27" ht="15">
      <c r="B29" s="47"/>
      <c r="C29" s="9">
        <v>27.6</v>
      </c>
      <c r="D29" s="9">
        <v>40</v>
      </c>
      <c r="E29" s="9">
        <v>0</v>
      </c>
      <c r="F29" s="7">
        <v>0.1</v>
      </c>
      <c r="R29" s="2"/>
      <c r="Y29" s="25"/>
      <c r="Z29" s="25"/>
      <c r="AA29" s="25"/>
    </row>
    <row r="30" spans="2:27" ht="15">
      <c r="B30" s="47"/>
      <c r="C30" s="9">
        <v>40</v>
      </c>
      <c r="D30" s="9">
        <v>139.2</v>
      </c>
      <c r="E30" s="9">
        <v>1.24</v>
      </c>
      <c r="F30" s="7">
        <v>0.15</v>
      </c>
      <c r="R30" s="2"/>
      <c r="Y30" s="25"/>
      <c r="Z30" s="25"/>
      <c r="AA30" s="26"/>
    </row>
    <row r="31" spans="2:27" ht="15">
      <c r="B31" s="47"/>
      <c r="C31" s="9">
        <v>139.2</v>
      </c>
      <c r="D31" s="9">
        <v>255.9</v>
      </c>
      <c r="E31" s="9">
        <v>16.12</v>
      </c>
      <c r="F31" s="7">
        <v>0.25</v>
      </c>
      <c r="R31" s="2"/>
      <c r="Y31" s="25"/>
      <c r="Z31" s="25"/>
      <c r="AA31" s="26"/>
    </row>
    <row r="32" spans="2:18" ht="15">
      <c r="B32" s="47"/>
      <c r="C32" s="9">
        <v>255.9</v>
      </c>
      <c r="D32" s="9">
        <v>667.7</v>
      </c>
      <c r="E32" s="9">
        <v>45.3</v>
      </c>
      <c r="F32" s="7">
        <v>0.28</v>
      </c>
      <c r="R32" s="2"/>
    </row>
    <row r="33" spans="2:27" ht="15">
      <c r="B33" s="47"/>
      <c r="C33" s="9">
        <v>667.7</v>
      </c>
      <c r="D33" s="9">
        <v>1442.3</v>
      </c>
      <c r="E33" s="9">
        <v>160.6</v>
      </c>
      <c r="F33" s="7">
        <v>0.33</v>
      </c>
      <c r="R33" s="2"/>
      <c r="AA33" s="20"/>
    </row>
    <row r="34" spans="2:6" ht="15.75" thickBot="1">
      <c r="B34" s="48"/>
      <c r="C34" s="10">
        <v>1442.3</v>
      </c>
      <c r="D34" s="10"/>
      <c r="E34" s="10">
        <v>416.22</v>
      </c>
      <c r="F34" s="8">
        <v>0.35</v>
      </c>
    </row>
    <row r="35" ht="15.75" thickTop="1">
      <c r="AA35" s="20"/>
    </row>
    <row r="36" spans="2:23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2:23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ht="15.75" customHeight="1"/>
  </sheetData>
  <sheetProtection sheet="1" objects="1" scenarios="1" selectLockedCells="1"/>
  <mergeCells count="11">
    <mergeCell ref="B2:W3"/>
    <mergeCell ref="B4:W5"/>
    <mergeCell ref="B9:B17"/>
    <mergeCell ref="C9:F9"/>
    <mergeCell ref="J10:K10"/>
    <mergeCell ref="J11:K11"/>
    <mergeCell ref="B19:W20"/>
    <mergeCell ref="B21:W22"/>
    <mergeCell ref="B26:B34"/>
    <mergeCell ref="C26:F26"/>
    <mergeCell ref="B36:W37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37"/>
  <sheetViews>
    <sheetView showGridLines="0" showRowColHeaders="0" tabSelected="1" workbookViewId="0" topLeftCell="A1"/>
  </sheetViews>
  <sheetFormatPr defaultColWidth="9.140625" defaultRowHeight="15"/>
  <cols>
    <col min="1" max="1" width="3.28125" style="13" customWidth="1"/>
    <col min="2" max="2" width="9.00390625" style="13" customWidth="1"/>
    <col min="3" max="4" width="10.8515625" style="13" customWidth="1"/>
    <col min="5" max="5" width="13.57421875" style="13" customWidth="1"/>
    <col min="6" max="6" width="10.140625" style="13" bestFit="1" customWidth="1"/>
    <col min="7" max="7" width="10.421875" style="13" bestFit="1" customWidth="1"/>
    <col min="8" max="9" width="9.140625" style="13" customWidth="1"/>
    <col min="10" max="10" width="12.7109375" style="13" bestFit="1" customWidth="1"/>
    <col min="11" max="12" width="13.421875" style="13" customWidth="1"/>
    <col min="13" max="13" width="10.28125" style="13" bestFit="1" customWidth="1"/>
    <col min="14" max="14" width="11.421875" style="13" customWidth="1"/>
    <col min="15" max="16" width="9.140625" style="13" customWidth="1"/>
    <col min="17" max="17" width="10.8515625" style="13" customWidth="1"/>
    <col min="18" max="18" width="10.140625" style="13" bestFit="1" customWidth="1"/>
    <col min="19" max="20" width="9.140625" style="13" customWidth="1"/>
    <col min="21" max="21" width="12.57421875" style="13" customWidth="1"/>
    <col min="22" max="23" width="10.140625" style="13" bestFit="1" customWidth="1"/>
    <col min="24" max="26" width="9.140625" style="13" customWidth="1"/>
    <col min="27" max="27" width="10.140625" style="13" bestFit="1" customWidth="1"/>
    <col min="28" max="16384" width="9.140625" style="13" customWidth="1"/>
  </cols>
  <sheetData>
    <row r="1" ht="15.75" thickBot="1"/>
    <row r="2" spans="2:23" ht="15.75" thickTop="1">
      <c r="B2" s="53" t="s">
        <v>29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2:23" ht="15" customHeight="1" thickBo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</row>
    <row r="4" spans="2:23" ht="15" customHeight="1" thickTop="1"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23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2:26" ht="30">
      <c r="B6" s="30" t="s">
        <v>0</v>
      </c>
      <c r="C6" s="31" t="s">
        <v>1</v>
      </c>
      <c r="D6" s="32" t="s">
        <v>53</v>
      </c>
      <c r="E6" s="31" t="s">
        <v>2</v>
      </c>
      <c r="F6" s="30" t="s">
        <v>3</v>
      </c>
      <c r="G6" s="30" t="s">
        <v>4</v>
      </c>
      <c r="H6" s="30" t="s">
        <v>20</v>
      </c>
      <c r="I6" s="30" t="s">
        <v>22</v>
      </c>
      <c r="J6" s="30" t="s">
        <v>23</v>
      </c>
      <c r="K6" s="30" t="s">
        <v>5</v>
      </c>
      <c r="L6" s="35" t="s">
        <v>54</v>
      </c>
      <c r="M6" s="30" t="s">
        <v>6</v>
      </c>
      <c r="N6" s="30" t="s">
        <v>7</v>
      </c>
      <c r="O6" s="31" t="s">
        <v>8</v>
      </c>
      <c r="P6" s="31" t="s">
        <v>9</v>
      </c>
      <c r="Q6" s="31" t="s">
        <v>25</v>
      </c>
      <c r="R6" s="31" t="s">
        <v>10</v>
      </c>
      <c r="S6" s="31" t="s">
        <v>24</v>
      </c>
      <c r="T6" s="30" t="s">
        <v>11</v>
      </c>
      <c r="U6" s="31" t="s">
        <v>12</v>
      </c>
      <c r="V6" s="30" t="s">
        <v>13</v>
      </c>
      <c r="W6" s="31" t="s">
        <v>14</v>
      </c>
      <c r="X6" s="22"/>
      <c r="Z6" s="14"/>
    </row>
    <row r="7" spans="2:27" ht="15">
      <c r="B7" s="15">
        <v>360</v>
      </c>
      <c r="C7" s="16">
        <v>2</v>
      </c>
      <c r="D7" s="15">
        <v>45</v>
      </c>
      <c r="E7" s="16">
        <v>2</v>
      </c>
      <c r="F7" s="11">
        <f>B7*C7</f>
        <v>720</v>
      </c>
      <c r="G7" s="15"/>
      <c r="H7" s="15"/>
      <c r="I7" s="17">
        <v>0.03</v>
      </c>
      <c r="J7" s="11">
        <f>F7*I7</f>
        <v>21.599999999999998</v>
      </c>
      <c r="K7" s="16"/>
      <c r="L7" s="15">
        <v>70.19</v>
      </c>
      <c r="M7" s="11">
        <f>K7*L7</f>
        <v>0</v>
      </c>
      <c r="N7" s="11">
        <f>F7-G7-H7-M7-J7</f>
        <v>698.4</v>
      </c>
      <c r="O7" s="11">
        <f>VLOOKUP(N7,C11:E17,3)</f>
        <v>16.7</v>
      </c>
      <c r="P7" s="12">
        <f>VLOOKUP(N7,C11:F17,4)</f>
        <v>0.15</v>
      </c>
      <c r="Q7" s="11">
        <f>N8*P7</f>
        <v>34.26</v>
      </c>
      <c r="R7" s="11">
        <f>O7+Q7</f>
        <v>50.959999999999994</v>
      </c>
      <c r="S7" s="11">
        <f>M8*6.2%</f>
        <v>44.64</v>
      </c>
      <c r="T7" s="11">
        <f>M8*1.45%</f>
        <v>10.44</v>
      </c>
      <c r="U7" s="11">
        <f>F7-G7-H7-R7-S7-T7-J7</f>
        <v>592.3599999999999</v>
      </c>
      <c r="V7" s="11">
        <f>E7*D7</f>
        <v>90</v>
      </c>
      <c r="W7" s="11">
        <f>U7+V7</f>
        <v>682.3599999999999</v>
      </c>
      <c r="Y7" s="23"/>
      <c r="Z7" s="24"/>
      <c r="AA7" s="25"/>
    </row>
    <row r="8" spans="2:27" ht="15.75" thickBot="1">
      <c r="B8" s="18"/>
      <c r="C8" s="18"/>
      <c r="D8" s="18"/>
      <c r="E8" s="18"/>
      <c r="F8" s="18"/>
      <c r="G8" s="18"/>
      <c r="M8" s="29">
        <f>F7-G7-H7-M7</f>
        <v>720</v>
      </c>
      <c r="N8" s="21">
        <f>IF(AND(N7&gt;=C11,N7&lt;=D11),N7-C11,IF(AND(N7&gt;=C12,N7&lt;=D12),N7-C12,IF(AND(N7&gt;=C13,N7&lt;=D13),N7-C13,IF(AND(N7&gt;=C14,N7&lt;=D14),N7-C14,IF(AND(N7&gt;=C15,N7&lt;=D15),N7-C15,IF(AND(N7&gt;=C16,N7&lt;=D16),N7-C16,IF(AND(N7&gt;=C17,N7&lt;=C17),N7-C17)))))))</f>
        <v>228.39999999999998</v>
      </c>
      <c r="Y8" s="23"/>
      <c r="Z8" s="24"/>
      <c r="AA8" s="25"/>
    </row>
    <row r="9" spans="2:27" ht="16.5" customHeight="1" thickBot="1" thickTop="1">
      <c r="B9" s="46" t="s">
        <v>58</v>
      </c>
      <c r="C9" s="49" t="s">
        <v>51</v>
      </c>
      <c r="D9" s="50"/>
      <c r="E9" s="50"/>
      <c r="F9" s="51"/>
      <c r="H9" s="19"/>
      <c r="Y9" s="25"/>
      <c r="Z9" s="25"/>
      <c r="AA9" s="25"/>
    </row>
    <row r="10" spans="2:27" ht="15" customHeight="1" thickTop="1">
      <c r="B10" s="59"/>
      <c r="C10" s="5" t="s">
        <v>15</v>
      </c>
      <c r="D10" s="5" t="s">
        <v>16</v>
      </c>
      <c r="E10" s="5" t="s">
        <v>17</v>
      </c>
      <c r="F10" s="5" t="s">
        <v>18</v>
      </c>
      <c r="I10" s="28">
        <v>168</v>
      </c>
      <c r="J10" s="61" t="s">
        <v>27</v>
      </c>
      <c r="K10" s="62"/>
      <c r="L10" s="34"/>
      <c r="R10" s="1"/>
      <c r="Y10" s="25"/>
      <c r="Z10" s="25"/>
      <c r="AA10" s="25"/>
    </row>
    <row r="11" spans="2:27" ht="15">
      <c r="B11" s="59"/>
      <c r="C11" s="9">
        <v>0</v>
      </c>
      <c r="D11" s="9">
        <v>303</v>
      </c>
      <c r="E11" s="9">
        <v>0</v>
      </c>
      <c r="F11" s="6">
        <v>0</v>
      </c>
      <c r="I11" s="28">
        <v>39.14</v>
      </c>
      <c r="J11" s="61" t="s">
        <v>28</v>
      </c>
      <c r="K11" s="62"/>
      <c r="L11" s="34"/>
      <c r="R11" s="2"/>
      <c r="Y11" s="25"/>
      <c r="Z11" s="25"/>
      <c r="AA11" s="25"/>
    </row>
    <row r="12" spans="2:27" ht="15">
      <c r="B12" s="59"/>
      <c r="C12" s="9">
        <v>303</v>
      </c>
      <c r="D12" s="9">
        <v>470</v>
      </c>
      <c r="E12" s="9">
        <v>0</v>
      </c>
      <c r="F12" s="7">
        <v>0.1</v>
      </c>
      <c r="R12" s="2"/>
      <c r="Y12" s="25"/>
      <c r="Z12" s="25"/>
      <c r="AA12" s="25"/>
    </row>
    <row r="13" spans="2:27" ht="15">
      <c r="B13" s="59"/>
      <c r="C13" s="9">
        <v>470</v>
      </c>
      <c r="D13" s="9">
        <v>1455</v>
      </c>
      <c r="E13" s="9">
        <v>16.7</v>
      </c>
      <c r="F13" s="7">
        <v>0.15</v>
      </c>
      <c r="R13" s="2"/>
      <c r="Y13" s="25"/>
      <c r="Z13" s="25"/>
      <c r="AA13" s="25"/>
    </row>
    <row r="14" spans="2:27" ht="15">
      <c r="B14" s="59"/>
      <c r="C14" s="9">
        <v>1455</v>
      </c>
      <c r="D14" s="9">
        <v>2272</v>
      </c>
      <c r="E14" s="9">
        <v>164.45</v>
      </c>
      <c r="F14" s="7">
        <v>0.25</v>
      </c>
      <c r="R14" s="2"/>
      <c r="Y14" s="25"/>
      <c r="Z14" s="25"/>
      <c r="AA14" s="25"/>
    </row>
    <row r="15" spans="2:27" ht="15">
      <c r="B15" s="59"/>
      <c r="C15" s="9">
        <v>2272</v>
      </c>
      <c r="D15" s="9">
        <v>4165</v>
      </c>
      <c r="E15" s="9">
        <v>368.7</v>
      </c>
      <c r="F15" s="7">
        <v>0.28</v>
      </c>
      <c r="R15" s="2"/>
      <c r="Y15" s="25"/>
      <c r="Z15" s="25"/>
      <c r="AA15" s="25"/>
    </row>
    <row r="16" spans="2:27" ht="15">
      <c r="B16" s="59"/>
      <c r="C16" s="9">
        <v>4165</v>
      </c>
      <c r="D16" s="9">
        <v>7321</v>
      </c>
      <c r="E16" s="9">
        <v>898.74</v>
      </c>
      <c r="F16" s="7">
        <v>0.33</v>
      </c>
      <c r="Y16" s="25"/>
      <c r="Z16" s="25"/>
      <c r="AA16" s="25"/>
    </row>
    <row r="17" spans="2:27" ht="15.75" thickBot="1">
      <c r="B17" s="60"/>
      <c r="C17" s="10">
        <v>7321</v>
      </c>
      <c r="D17" s="10"/>
      <c r="E17" s="10">
        <v>1940.22</v>
      </c>
      <c r="F17" s="8">
        <v>0.35</v>
      </c>
      <c r="Y17" s="25"/>
      <c r="Z17" s="25"/>
      <c r="AA17" s="25"/>
    </row>
    <row r="18" spans="25:27" ht="16.5" thickBot="1" thickTop="1">
      <c r="Y18" s="25"/>
      <c r="Z18" s="25"/>
      <c r="AA18" s="25"/>
    </row>
    <row r="19" spans="2:27" ht="15.75" customHeight="1" thickTop="1">
      <c r="B19" s="37" t="s">
        <v>30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Y19" s="25"/>
      <c r="Z19" s="25"/>
      <c r="AA19" s="25"/>
    </row>
    <row r="20" spans="2:27" ht="15.75" customHeight="1" thickBot="1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  <c r="Y20" s="25"/>
      <c r="Z20" s="25"/>
      <c r="AA20" s="25"/>
    </row>
    <row r="21" spans="2:27" ht="15.75" customHeight="1" thickTop="1">
      <c r="B21" s="43" t="s">
        <v>52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Y21" s="25"/>
      <c r="Z21" s="25"/>
      <c r="AA21" s="26"/>
    </row>
    <row r="22" spans="2:2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Y22" s="25"/>
      <c r="Z22" s="25"/>
      <c r="AA22" s="25"/>
    </row>
    <row r="23" spans="2:27" ht="30">
      <c r="B23" s="30" t="s">
        <v>0</v>
      </c>
      <c r="C23" s="31" t="s">
        <v>1</v>
      </c>
      <c r="D23" s="32" t="s">
        <v>53</v>
      </c>
      <c r="E23" s="31" t="s">
        <v>2</v>
      </c>
      <c r="F23" s="30" t="s">
        <v>3</v>
      </c>
      <c r="G23" s="30" t="s">
        <v>4</v>
      </c>
      <c r="H23" s="30" t="s">
        <v>20</v>
      </c>
      <c r="I23" s="30" t="s">
        <v>22</v>
      </c>
      <c r="J23" s="30" t="s">
        <v>23</v>
      </c>
      <c r="K23" s="30" t="s">
        <v>5</v>
      </c>
      <c r="L23" s="35" t="s">
        <v>54</v>
      </c>
      <c r="M23" s="30" t="s">
        <v>6</v>
      </c>
      <c r="N23" s="30" t="s">
        <v>7</v>
      </c>
      <c r="O23" s="31" t="s">
        <v>8</v>
      </c>
      <c r="P23" s="31" t="s">
        <v>9</v>
      </c>
      <c r="Q23" s="31" t="s">
        <v>26</v>
      </c>
      <c r="R23" s="31" t="s">
        <v>10</v>
      </c>
      <c r="S23" s="31" t="s">
        <v>24</v>
      </c>
      <c r="T23" s="30" t="s">
        <v>11</v>
      </c>
      <c r="U23" s="31" t="s">
        <v>12</v>
      </c>
      <c r="V23" s="30" t="s">
        <v>13</v>
      </c>
      <c r="W23" s="31" t="s">
        <v>14</v>
      </c>
      <c r="Y23" s="25"/>
      <c r="Z23" s="25"/>
      <c r="AA23" s="25"/>
    </row>
    <row r="24" spans="2:27" ht="15">
      <c r="B24" s="15">
        <v>284</v>
      </c>
      <c r="C24" s="16">
        <v>15</v>
      </c>
      <c r="D24" s="15">
        <v>45</v>
      </c>
      <c r="E24" s="16">
        <v>15</v>
      </c>
      <c r="F24" s="11">
        <f>B24*C24</f>
        <v>4260</v>
      </c>
      <c r="G24" s="15"/>
      <c r="H24" s="15"/>
      <c r="I24" s="17">
        <v>0.03</v>
      </c>
      <c r="J24" s="11">
        <f>F24*I24</f>
        <v>127.8</v>
      </c>
      <c r="K24" s="16"/>
      <c r="L24" s="15">
        <v>70.19</v>
      </c>
      <c r="M24" s="11">
        <f>K24*L24</f>
        <v>0</v>
      </c>
      <c r="N24" s="11">
        <f>F24-G24-H24-J24-M24</f>
        <v>4132.2</v>
      </c>
      <c r="O24" s="11">
        <f>VLOOKUP(N24,C28:E34,3)</f>
        <v>802.87</v>
      </c>
      <c r="P24" s="12">
        <f>VLOOKUP(N24,C28:F34,4)</f>
        <v>0.33</v>
      </c>
      <c r="Q24" s="11">
        <f>N25*P24</f>
        <v>262.08599999999996</v>
      </c>
      <c r="R24" s="11">
        <f>O24+Q24</f>
        <v>1064.956</v>
      </c>
      <c r="S24" s="11">
        <f>M25*6.2%</f>
        <v>264.12</v>
      </c>
      <c r="T24" s="11">
        <f>M25*1.45%</f>
        <v>61.769999999999996</v>
      </c>
      <c r="U24" s="11">
        <f>F24-G24-H24-R24-S24-T24-J24</f>
        <v>2741.354</v>
      </c>
      <c r="V24" s="11">
        <f>E24*D24</f>
        <v>675</v>
      </c>
      <c r="W24" s="11">
        <f>U24+V24</f>
        <v>3416.354</v>
      </c>
      <c r="Y24" s="25"/>
      <c r="Z24" s="25"/>
      <c r="AA24" s="27"/>
    </row>
    <row r="25" spans="2:27" ht="15.75" thickBot="1">
      <c r="B25" s="18"/>
      <c r="C25" s="18"/>
      <c r="D25" s="18"/>
      <c r="E25" s="18"/>
      <c r="F25" s="18"/>
      <c r="G25" s="18"/>
      <c r="J25" s="18"/>
      <c r="M25" s="29">
        <f>F24-G24-H24-M24</f>
        <v>4260</v>
      </c>
      <c r="N25" s="21">
        <f>IF(AND(N24&gt;=C28,N24&lt;=D28),N24-C28,IF(AND(N24&gt;=C29,N24&lt;=D29),N24-C29,IF(AND(N24&gt;=C30,N24&lt;=D30),N24-C30,IF(AND(N24&gt;=C31,N24&lt;=D31),N24-C31,IF(AND(N24&gt;=C32,N24&lt;=D32),N24-C32,IF(AND(N24&gt;=C33,N24&lt;=D33),N24-C33,IF(AND(N24&gt;=C34,N24&lt;=C34),N24-C34)))))))</f>
        <v>794.1999999999998</v>
      </c>
      <c r="R25" s="20"/>
      <c r="S25" s="20"/>
      <c r="Y25" s="25"/>
      <c r="Z25" s="25"/>
      <c r="AA25" s="26"/>
    </row>
    <row r="26" spans="2:27" ht="16.5" customHeight="1" thickBot="1" thickTop="1">
      <c r="B26" s="46" t="s">
        <v>59</v>
      </c>
      <c r="C26" s="49" t="s">
        <v>51</v>
      </c>
      <c r="D26" s="50"/>
      <c r="E26" s="50"/>
      <c r="F26" s="51"/>
      <c r="Y26" s="25"/>
      <c r="Z26" s="25"/>
      <c r="AA26" s="26"/>
    </row>
    <row r="27" spans="2:27" ht="15" customHeight="1" thickTop="1">
      <c r="B27" s="47"/>
      <c r="C27" s="5" t="s">
        <v>15</v>
      </c>
      <c r="D27" s="5" t="s">
        <v>16</v>
      </c>
      <c r="E27" s="5" t="s">
        <v>17</v>
      </c>
      <c r="F27" s="5" t="s">
        <v>18</v>
      </c>
      <c r="Y27" s="25"/>
      <c r="Z27" s="25"/>
      <c r="AA27" s="26"/>
    </row>
    <row r="28" spans="2:27" ht="15">
      <c r="B28" s="47"/>
      <c r="C28" s="9">
        <v>0</v>
      </c>
      <c r="D28" s="9">
        <v>138</v>
      </c>
      <c r="E28" s="9">
        <v>0</v>
      </c>
      <c r="F28" s="6">
        <v>0</v>
      </c>
      <c r="R28" s="1"/>
      <c r="Y28" s="25"/>
      <c r="Z28" s="25"/>
      <c r="AA28" s="25"/>
    </row>
    <row r="29" spans="2:27" ht="15">
      <c r="B29" s="47"/>
      <c r="C29" s="9">
        <v>138</v>
      </c>
      <c r="D29" s="9">
        <v>200</v>
      </c>
      <c r="E29" s="9">
        <v>0</v>
      </c>
      <c r="F29" s="7">
        <v>0.1</v>
      </c>
      <c r="R29" s="2"/>
      <c r="Y29" s="25"/>
      <c r="Z29" s="25"/>
      <c r="AA29" s="25"/>
    </row>
    <row r="30" spans="2:27" ht="15">
      <c r="B30" s="47"/>
      <c r="C30" s="9">
        <v>200</v>
      </c>
      <c r="D30" s="9">
        <v>696</v>
      </c>
      <c r="E30" s="9">
        <v>6.2</v>
      </c>
      <c r="F30" s="7">
        <v>0.15</v>
      </c>
      <c r="R30" s="2"/>
      <c r="Y30" s="25"/>
      <c r="Z30" s="25"/>
      <c r="AA30" s="26"/>
    </row>
    <row r="31" spans="2:27" ht="15">
      <c r="B31" s="47"/>
      <c r="C31" s="9">
        <v>696</v>
      </c>
      <c r="D31" s="9">
        <v>1279</v>
      </c>
      <c r="E31" s="9">
        <v>80.6</v>
      </c>
      <c r="F31" s="7">
        <v>0.25</v>
      </c>
      <c r="R31" s="2"/>
      <c r="Y31" s="25"/>
      <c r="Z31" s="25"/>
      <c r="AA31" s="26"/>
    </row>
    <row r="32" spans="2:18" ht="15">
      <c r="B32" s="47"/>
      <c r="C32" s="9">
        <v>1279</v>
      </c>
      <c r="D32" s="9">
        <v>3338</v>
      </c>
      <c r="E32" s="9">
        <v>226.35</v>
      </c>
      <c r="F32" s="7">
        <v>0.28</v>
      </c>
      <c r="R32" s="2"/>
    </row>
    <row r="33" spans="2:27" ht="15">
      <c r="B33" s="47"/>
      <c r="C33" s="9">
        <v>3338</v>
      </c>
      <c r="D33" s="9">
        <v>7212</v>
      </c>
      <c r="E33" s="9">
        <v>802.87</v>
      </c>
      <c r="F33" s="7">
        <v>0.33</v>
      </c>
      <c r="R33" s="2"/>
      <c r="AA33" s="20"/>
    </row>
    <row r="34" spans="2:6" ht="15.75" thickBot="1">
      <c r="B34" s="48"/>
      <c r="C34" s="10">
        <v>7212</v>
      </c>
      <c r="D34" s="10"/>
      <c r="E34" s="10">
        <v>2081.29</v>
      </c>
      <c r="F34" s="8">
        <v>0.35</v>
      </c>
    </row>
    <row r="35" ht="15.75" thickTop="1">
      <c r="AA35" s="20"/>
    </row>
    <row r="36" spans="2:23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2:23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ht="15.75" customHeight="1"/>
  </sheetData>
  <sheetProtection sheet="1" objects="1" scenarios="1" selectLockedCells="1"/>
  <mergeCells count="11">
    <mergeCell ref="B2:W3"/>
    <mergeCell ref="B4:W5"/>
    <mergeCell ref="B9:B17"/>
    <mergeCell ref="C9:F9"/>
    <mergeCell ref="J10:K10"/>
    <mergeCell ref="J11:K11"/>
    <mergeCell ref="B19:W20"/>
    <mergeCell ref="B21:W22"/>
    <mergeCell ref="B26:B34"/>
    <mergeCell ref="C26:F26"/>
    <mergeCell ref="B36:W3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7"/>
  <sheetViews>
    <sheetView showGridLines="0" showRowColHeaders="0" workbookViewId="0" topLeftCell="A1"/>
  </sheetViews>
  <sheetFormatPr defaultColWidth="9.140625" defaultRowHeight="15"/>
  <cols>
    <col min="1" max="1" width="3.28125" style="13" customWidth="1"/>
    <col min="2" max="2" width="9.00390625" style="13" customWidth="1"/>
    <col min="3" max="4" width="10.8515625" style="13" customWidth="1"/>
    <col min="5" max="5" width="13.57421875" style="13" customWidth="1"/>
    <col min="6" max="6" width="10.140625" style="13" bestFit="1" customWidth="1"/>
    <col min="7" max="7" width="10.421875" style="13" bestFit="1" customWidth="1"/>
    <col min="8" max="9" width="9.140625" style="13" customWidth="1"/>
    <col min="10" max="10" width="12.7109375" style="13" bestFit="1" customWidth="1"/>
    <col min="11" max="12" width="13.421875" style="13" customWidth="1"/>
    <col min="13" max="13" width="10.28125" style="13" bestFit="1" customWidth="1"/>
    <col min="14" max="14" width="11.421875" style="13" customWidth="1"/>
    <col min="15" max="16" width="9.140625" style="13" customWidth="1"/>
    <col min="17" max="17" width="10.8515625" style="13" customWidth="1"/>
    <col min="18" max="18" width="10.140625" style="13" bestFit="1" customWidth="1"/>
    <col min="19" max="20" width="9.140625" style="13" customWidth="1"/>
    <col min="21" max="21" width="12.57421875" style="13" customWidth="1"/>
    <col min="22" max="23" width="10.140625" style="13" bestFit="1" customWidth="1"/>
    <col min="24" max="26" width="9.140625" style="13" customWidth="1"/>
    <col min="27" max="27" width="10.140625" style="13" bestFit="1" customWidth="1"/>
    <col min="28" max="16384" width="9.140625" style="13" customWidth="1"/>
  </cols>
  <sheetData>
    <row r="1" ht="15.75" thickBot="1"/>
    <row r="2" spans="2:23" ht="15.75" thickTop="1"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2:23" ht="15" customHeight="1" thickBo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</row>
    <row r="4" spans="2:23" ht="15" customHeight="1" thickTop="1"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23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2:26" ht="30">
      <c r="B6" s="30" t="s">
        <v>0</v>
      </c>
      <c r="C6" s="31" t="s">
        <v>1</v>
      </c>
      <c r="D6" s="32" t="s">
        <v>53</v>
      </c>
      <c r="E6" s="31" t="s">
        <v>2</v>
      </c>
      <c r="F6" s="30" t="s">
        <v>3</v>
      </c>
      <c r="G6" s="30" t="s">
        <v>4</v>
      </c>
      <c r="H6" s="30" t="s">
        <v>20</v>
      </c>
      <c r="I6" s="30" t="s">
        <v>22</v>
      </c>
      <c r="J6" s="30" t="s">
        <v>23</v>
      </c>
      <c r="K6" s="30" t="s">
        <v>5</v>
      </c>
      <c r="L6" s="31" t="s">
        <v>54</v>
      </c>
      <c r="M6" s="30" t="s">
        <v>6</v>
      </c>
      <c r="N6" s="30" t="s">
        <v>7</v>
      </c>
      <c r="O6" s="31" t="s">
        <v>8</v>
      </c>
      <c r="P6" s="31" t="s">
        <v>9</v>
      </c>
      <c r="Q6" s="31" t="s">
        <v>25</v>
      </c>
      <c r="R6" s="31" t="s">
        <v>10</v>
      </c>
      <c r="S6" s="31" t="s">
        <v>24</v>
      </c>
      <c r="T6" s="30" t="s">
        <v>11</v>
      </c>
      <c r="U6" s="31" t="s">
        <v>12</v>
      </c>
      <c r="V6" s="30" t="s">
        <v>13</v>
      </c>
      <c r="W6" s="31" t="s">
        <v>14</v>
      </c>
      <c r="X6" s="22"/>
      <c r="Z6" s="14"/>
    </row>
    <row r="7" spans="2:27" ht="15">
      <c r="B7" s="15">
        <v>360</v>
      </c>
      <c r="C7" s="16">
        <v>2</v>
      </c>
      <c r="D7" s="15">
        <v>45</v>
      </c>
      <c r="E7" s="16">
        <v>2</v>
      </c>
      <c r="F7" s="11">
        <f>B7*C7</f>
        <v>720</v>
      </c>
      <c r="G7" s="15"/>
      <c r="H7" s="15"/>
      <c r="I7" s="17">
        <v>0.03</v>
      </c>
      <c r="J7" s="11">
        <f>F7*I7</f>
        <v>21.599999999999998</v>
      </c>
      <c r="K7" s="16"/>
      <c r="L7" s="15">
        <v>140.38</v>
      </c>
      <c r="M7" s="11">
        <f>K7*L7</f>
        <v>0</v>
      </c>
      <c r="N7" s="11">
        <f>F7-G7-H7-M7-J7</f>
        <v>698.4</v>
      </c>
      <c r="O7" s="11">
        <f>VLOOKUP(N7,C11:E17,3)</f>
        <v>0</v>
      </c>
      <c r="P7" s="12">
        <f>VLOOKUP(N7,C11:F17,4)</f>
        <v>0.1</v>
      </c>
      <c r="Q7" s="11">
        <f>N8*P7</f>
        <v>9.239999999999998</v>
      </c>
      <c r="R7" s="11">
        <f>O7+Q7</f>
        <v>9.239999999999998</v>
      </c>
      <c r="S7" s="11">
        <f>M8*6.2%</f>
        <v>44.64</v>
      </c>
      <c r="T7" s="11">
        <f>M8*1.45%</f>
        <v>10.44</v>
      </c>
      <c r="U7" s="11">
        <f>F7-G7-H7-R7-S7-T7-J7</f>
        <v>634.0799999999999</v>
      </c>
      <c r="V7" s="11">
        <f>E7*D7</f>
        <v>90</v>
      </c>
      <c r="W7" s="11">
        <f>U7+V7</f>
        <v>724.0799999999999</v>
      </c>
      <c r="Y7" s="23"/>
      <c r="Z7" s="24"/>
      <c r="AA7" s="25"/>
    </row>
    <row r="8" spans="2:27" ht="15.75" thickBot="1">
      <c r="B8" s="18"/>
      <c r="C8" s="18"/>
      <c r="D8" s="18"/>
      <c r="E8" s="18"/>
      <c r="F8" s="18"/>
      <c r="G8" s="18"/>
      <c r="M8" s="29">
        <f>F7-G7-H7-M7</f>
        <v>720</v>
      </c>
      <c r="N8" s="21">
        <f>IF(AND(N7&gt;=C11,N7&lt;=D11),N7-C11,IF(AND(N7&gt;=C12,N7&lt;=D12),N7-C12,IF(AND(N7&gt;=C13,N7&lt;=D13),N7-C13,IF(AND(N7&gt;=C14,N7&lt;=D14),N7-C14,IF(AND(N7&gt;=C15,N7&lt;=D15),N7-C15,IF(AND(N7&gt;=C16,N7&lt;=D16),N7-C16,IF(AND(N7&gt;=C17,N7&lt;=C17),N7-C17)))))))</f>
        <v>92.39999999999998</v>
      </c>
      <c r="Y8" s="23"/>
      <c r="Z8" s="24"/>
      <c r="AA8" s="25"/>
    </row>
    <row r="9" spans="2:27" ht="16.5" customHeight="1" thickBot="1" thickTop="1">
      <c r="B9" s="46" t="s">
        <v>60</v>
      </c>
      <c r="C9" s="49" t="s">
        <v>51</v>
      </c>
      <c r="D9" s="50"/>
      <c r="E9" s="50"/>
      <c r="F9" s="51"/>
      <c r="H9" s="19"/>
      <c r="Y9" s="25"/>
      <c r="Z9" s="25"/>
      <c r="AA9" s="25"/>
    </row>
    <row r="10" spans="2:27" ht="15" customHeight="1" thickTop="1">
      <c r="B10" s="59"/>
      <c r="C10" s="5" t="s">
        <v>15</v>
      </c>
      <c r="D10" s="5" t="s">
        <v>16</v>
      </c>
      <c r="E10" s="5" t="s">
        <v>17</v>
      </c>
      <c r="F10" s="5" t="s">
        <v>18</v>
      </c>
      <c r="I10" s="28">
        <v>168</v>
      </c>
      <c r="J10" s="61" t="s">
        <v>27</v>
      </c>
      <c r="K10" s="62"/>
      <c r="L10" s="33"/>
      <c r="R10" s="1"/>
      <c r="Y10" s="25"/>
      <c r="Z10" s="25"/>
      <c r="AA10" s="25"/>
    </row>
    <row r="11" spans="2:27" ht="15">
      <c r="B11" s="59"/>
      <c r="C11" s="9">
        <v>0</v>
      </c>
      <c r="D11" s="9">
        <v>606</v>
      </c>
      <c r="E11" s="9">
        <v>0</v>
      </c>
      <c r="F11" s="6">
        <v>0</v>
      </c>
      <c r="I11" s="28">
        <v>39.14</v>
      </c>
      <c r="J11" s="61" t="s">
        <v>28</v>
      </c>
      <c r="K11" s="62"/>
      <c r="L11" s="33"/>
      <c r="R11" s="2"/>
      <c r="Y11" s="25"/>
      <c r="Z11" s="25"/>
      <c r="AA11" s="25"/>
    </row>
    <row r="12" spans="2:27" ht="15">
      <c r="B12" s="59"/>
      <c r="C12" s="9">
        <v>606</v>
      </c>
      <c r="D12" s="9">
        <v>940</v>
      </c>
      <c r="E12" s="9">
        <v>0</v>
      </c>
      <c r="F12" s="7">
        <v>0.1</v>
      </c>
      <c r="R12" s="2"/>
      <c r="Y12" s="25"/>
      <c r="Z12" s="25"/>
      <c r="AA12" s="25"/>
    </row>
    <row r="13" spans="2:27" ht="15">
      <c r="B13" s="59"/>
      <c r="C13" s="9">
        <v>940</v>
      </c>
      <c r="D13" s="9">
        <v>2910</v>
      </c>
      <c r="E13" s="9">
        <v>33.4</v>
      </c>
      <c r="F13" s="7">
        <v>0.15</v>
      </c>
      <c r="R13" s="2"/>
      <c r="Y13" s="25"/>
      <c r="Z13" s="25"/>
      <c r="AA13" s="25"/>
    </row>
    <row r="14" spans="2:27" ht="15">
      <c r="B14" s="59"/>
      <c r="C14" s="9">
        <v>2910</v>
      </c>
      <c r="D14" s="9">
        <v>4543</v>
      </c>
      <c r="E14" s="9">
        <v>328.9</v>
      </c>
      <c r="F14" s="7">
        <v>0.25</v>
      </c>
      <c r="R14" s="2"/>
      <c r="Y14" s="25"/>
      <c r="Z14" s="25"/>
      <c r="AA14" s="25"/>
    </row>
    <row r="15" spans="2:27" ht="15">
      <c r="B15" s="59"/>
      <c r="C15" s="9">
        <v>4543</v>
      </c>
      <c r="D15" s="9">
        <v>8331</v>
      </c>
      <c r="E15" s="9">
        <v>737.15</v>
      </c>
      <c r="F15" s="7">
        <v>0.28</v>
      </c>
      <c r="R15" s="2"/>
      <c r="Y15" s="25"/>
      <c r="Z15" s="25"/>
      <c r="AA15" s="25"/>
    </row>
    <row r="16" spans="2:27" ht="15">
      <c r="B16" s="59"/>
      <c r="C16" s="9">
        <v>8331</v>
      </c>
      <c r="D16" s="9">
        <v>14642</v>
      </c>
      <c r="E16" s="9">
        <v>1797.73</v>
      </c>
      <c r="F16" s="7">
        <v>0.33</v>
      </c>
      <c r="Y16" s="25"/>
      <c r="Z16" s="25"/>
      <c r="AA16" s="25"/>
    </row>
    <row r="17" spans="2:27" ht="15.75" thickBot="1">
      <c r="B17" s="60"/>
      <c r="C17" s="10">
        <v>14642</v>
      </c>
      <c r="D17" s="10"/>
      <c r="E17" s="10">
        <v>3880.42</v>
      </c>
      <c r="F17" s="8">
        <v>0.35</v>
      </c>
      <c r="Y17" s="25"/>
      <c r="Z17" s="25"/>
      <c r="AA17" s="25"/>
    </row>
    <row r="18" spans="25:27" ht="16.5" thickBot="1" thickTop="1">
      <c r="Y18" s="25"/>
      <c r="Z18" s="25"/>
      <c r="AA18" s="25"/>
    </row>
    <row r="19" spans="2:27" ht="15.75" customHeight="1" thickTop="1">
      <c r="B19" s="37" t="s">
        <v>31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Y19" s="25"/>
      <c r="Z19" s="25"/>
      <c r="AA19" s="25"/>
    </row>
    <row r="20" spans="2:27" ht="15.75" customHeight="1" thickBot="1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  <c r="Y20" s="25"/>
      <c r="Z20" s="25"/>
      <c r="AA20" s="25"/>
    </row>
    <row r="21" spans="2:27" ht="15.75" customHeight="1" thickTop="1">
      <c r="B21" s="43" t="s">
        <v>52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Y21" s="25"/>
      <c r="Z21" s="25"/>
      <c r="AA21" s="26"/>
    </row>
    <row r="22" spans="2:2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Y22" s="25"/>
      <c r="Z22" s="25"/>
      <c r="AA22" s="25"/>
    </row>
    <row r="23" spans="2:27" ht="30">
      <c r="B23" s="30" t="s">
        <v>0</v>
      </c>
      <c r="C23" s="31" t="s">
        <v>1</v>
      </c>
      <c r="D23" s="32" t="s">
        <v>53</v>
      </c>
      <c r="E23" s="31" t="s">
        <v>2</v>
      </c>
      <c r="F23" s="30" t="s">
        <v>3</v>
      </c>
      <c r="G23" s="30" t="s">
        <v>4</v>
      </c>
      <c r="H23" s="30" t="s">
        <v>20</v>
      </c>
      <c r="I23" s="30" t="s">
        <v>22</v>
      </c>
      <c r="J23" s="30" t="s">
        <v>23</v>
      </c>
      <c r="K23" s="30" t="s">
        <v>5</v>
      </c>
      <c r="L23" s="31" t="s">
        <v>54</v>
      </c>
      <c r="M23" s="30" t="s">
        <v>6</v>
      </c>
      <c r="N23" s="30" t="s">
        <v>7</v>
      </c>
      <c r="O23" s="31" t="s">
        <v>8</v>
      </c>
      <c r="P23" s="31" t="s">
        <v>9</v>
      </c>
      <c r="Q23" s="31" t="s">
        <v>26</v>
      </c>
      <c r="R23" s="31" t="s">
        <v>10</v>
      </c>
      <c r="S23" s="31" t="s">
        <v>24</v>
      </c>
      <c r="T23" s="30" t="s">
        <v>11</v>
      </c>
      <c r="U23" s="31" t="s">
        <v>12</v>
      </c>
      <c r="V23" s="30" t="s">
        <v>13</v>
      </c>
      <c r="W23" s="31" t="s">
        <v>14</v>
      </c>
      <c r="Y23" s="25"/>
      <c r="Z23" s="25"/>
      <c r="AA23" s="25"/>
    </row>
    <row r="24" spans="2:27" ht="15">
      <c r="B24" s="15">
        <v>284</v>
      </c>
      <c r="C24" s="16">
        <v>15</v>
      </c>
      <c r="D24" s="15">
        <v>45</v>
      </c>
      <c r="E24" s="16">
        <v>15</v>
      </c>
      <c r="F24" s="11">
        <f>B24*C24</f>
        <v>4260</v>
      </c>
      <c r="G24" s="15">
        <v>336</v>
      </c>
      <c r="H24" s="15"/>
      <c r="I24" s="17">
        <v>0.03</v>
      </c>
      <c r="J24" s="11">
        <f>F24*I24</f>
        <v>127.8</v>
      </c>
      <c r="K24" s="16"/>
      <c r="L24" s="15">
        <v>140.38</v>
      </c>
      <c r="M24" s="11">
        <f>K24*L24</f>
        <v>0</v>
      </c>
      <c r="N24" s="11">
        <f>F24-G24-H24-J24-M24</f>
        <v>3796.2</v>
      </c>
      <c r="O24" s="11">
        <f>VLOOKUP(N24,C28:E34,3)</f>
        <v>452.95</v>
      </c>
      <c r="P24" s="12">
        <f>VLOOKUP(N24,C28:F34,4)</f>
        <v>0.28</v>
      </c>
      <c r="Q24" s="11">
        <f>N25*P24</f>
        <v>346.416</v>
      </c>
      <c r="R24" s="11">
        <f>O24+Q24</f>
        <v>799.366</v>
      </c>
      <c r="S24" s="11">
        <f>M25*6.2%</f>
        <v>243.288</v>
      </c>
      <c r="T24" s="11">
        <f>M25*1.45%</f>
        <v>56.897999999999996</v>
      </c>
      <c r="U24" s="11">
        <f>F24-G24-H24-R24-S24-T24-J24</f>
        <v>2696.6479999999997</v>
      </c>
      <c r="V24" s="11">
        <f>E24*D24</f>
        <v>675</v>
      </c>
      <c r="W24" s="11">
        <f>U24+V24</f>
        <v>3371.6479999999997</v>
      </c>
      <c r="Y24" s="25"/>
      <c r="Z24" s="25"/>
      <c r="AA24" s="27"/>
    </row>
    <row r="25" spans="2:27" ht="15.75" thickBot="1">
      <c r="B25" s="18"/>
      <c r="C25" s="18"/>
      <c r="D25" s="18"/>
      <c r="E25" s="18"/>
      <c r="F25" s="18"/>
      <c r="G25" s="18"/>
      <c r="J25" s="18"/>
      <c r="M25" s="29">
        <f>F24-G24-H24-M24</f>
        <v>3924</v>
      </c>
      <c r="N25" s="21">
        <f>IF(AND(N24&gt;=C28,N24&lt;=D28),N24-C28,IF(AND(N24&gt;=C29,N24&lt;=D29),N24-C29,IF(AND(N24&gt;=C30,N24&lt;=D30),N24-C30,IF(AND(N24&gt;=C31,N24&lt;=D31),N24-C31,IF(AND(N24&gt;=C32,N24&lt;=D32),N24-C32,IF(AND(N24&gt;=C33,N24&lt;=D33),N24-C33,IF(AND(N24&gt;=C34,N24&lt;=C34),N24-C34)))))))</f>
        <v>1237.1999999999998</v>
      </c>
      <c r="R25" s="20"/>
      <c r="S25" s="20"/>
      <c r="Y25" s="25"/>
      <c r="Z25" s="25"/>
      <c r="AA25" s="26"/>
    </row>
    <row r="26" spans="2:27" ht="16.5" customHeight="1" thickBot="1" thickTop="1">
      <c r="B26" s="46" t="s">
        <v>61</v>
      </c>
      <c r="C26" s="49" t="s">
        <v>51</v>
      </c>
      <c r="D26" s="50"/>
      <c r="E26" s="50"/>
      <c r="F26" s="51"/>
      <c r="Y26" s="25"/>
      <c r="Z26" s="25"/>
      <c r="AA26" s="26"/>
    </row>
    <row r="27" spans="2:27" ht="15" customHeight="1" thickTop="1">
      <c r="B27" s="47"/>
      <c r="C27" s="5" t="s">
        <v>15</v>
      </c>
      <c r="D27" s="5" t="s">
        <v>16</v>
      </c>
      <c r="E27" s="5" t="s">
        <v>17</v>
      </c>
      <c r="F27" s="5" t="s">
        <v>18</v>
      </c>
      <c r="Y27" s="25"/>
      <c r="Z27" s="25"/>
      <c r="AA27" s="26"/>
    </row>
    <row r="28" spans="2:27" ht="15">
      <c r="B28" s="47"/>
      <c r="C28" s="9">
        <v>0</v>
      </c>
      <c r="D28" s="9">
        <v>276</v>
      </c>
      <c r="E28" s="9">
        <v>0</v>
      </c>
      <c r="F28" s="6">
        <v>0</v>
      </c>
      <c r="R28" s="1"/>
      <c r="S28" s="2"/>
      <c r="T28" s="2"/>
      <c r="U28" s="2"/>
      <c r="Y28" s="25"/>
      <c r="Z28" s="25"/>
      <c r="AA28" s="25"/>
    </row>
    <row r="29" spans="2:27" ht="15">
      <c r="B29" s="47"/>
      <c r="C29" s="9">
        <v>276</v>
      </c>
      <c r="D29" s="9">
        <v>400</v>
      </c>
      <c r="E29" s="9">
        <v>0</v>
      </c>
      <c r="F29" s="7">
        <v>0.1</v>
      </c>
      <c r="R29" s="2"/>
      <c r="S29" s="2"/>
      <c r="T29" s="2"/>
      <c r="U29" s="2"/>
      <c r="Y29" s="25"/>
      <c r="Z29" s="25"/>
      <c r="AA29" s="25"/>
    </row>
    <row r="30" spans="2:27" ht="15">
      <c r="B30" s="47"/>
      <c r="C30" s="9">
        <v>400</v>
      </c>
      <c r="D30" s="9">
        <v>1392</v>
      </c>
      <c r="E30" s="9">
        <v>12.4</v>
      </c>
      <c r="F30" s="7">
        <v>0.15</v>
      </c>
      <c r="R30" s="2"/>
      <c r="S30" s="2"/>
      <c r="T30" s="2"/>
      <c r="U30" s="2"/>
      <c r="Y30" s="25"/>
      <c r="Z30" s="25"/>
      <c r="AA30" s="26"/>
    </row>
    <row r="31" spans="2:27" ht="15">
      <c r="B31" s="47"/>
      <c r="C31" s="9">
        <v>1392</v>
      </c>
      <c r="D31" s="9">
        <v>2559</v>
      </c>
      <c r="E31" s="9">
        <v>161.2</v>
      </c>
      <c r="F31" s="7">
        <v>0.25</v>
      </c>
      <c r="R31" s="2"/>
      <c r="S31" s="2"/>
      <c r="T31" s="2"/>
      <c r="U31" s="2"/>
      <c r="Y31" s="25"/>
      <c r="Z31" s="25"/>
      <c r="AA31" s="26"/>
    </row>
    <row r="32" spans="2:21" ht="15">
      <c r="B32" s="47"/>
      <c r="C32" s="9">
        <v>2559</v>
      </c>
      <c r="D32" s="9">
        <v>6677</v>
      </c>
      <c r="E32" s="9">
        <v>452.95</v>
      </c>
      <c r="F32" s="7">
        <v>0.28</v>
      </c>
      <c r="R32" s="2"/>
      <c r="S32" s="2"/>
      <c r="T32" s="2"/>
      <c r="U32" s="2"/>
    </row>
    <row r="33" spans="2:27" ht="15">
      <c r="B33" s="47"/>
      <c r="C33" s="9">
        <v>6677</v>
      </c>
      <c r="D33" s="9">
        <v>14423</v>
      </c>
      <c r="E33" s="9">
        <v>1605.99</v>
      </c>
      <c r="F33" s="7">
        <v>0.33</v>
      </c>
      <c r="R33" s="2"/>
      <c r="S33" s="2"/>
      <c r="T33" s="2"/>
      <c r="U33" s="2"/>
      <c r="AA33" s="20"/>
    </row>
    <row r="34" spans="2:6" ht="15.75" thickBot="1">
      <c r="B34" s="48"/>
      <c r="C34" s="10">
        <v>14423</v>
      </c>
      <c r="D34" s="10"/>
      <c r="E34" s="10">
        <v>4162.17</v>
      </c>
      <c r="F34" s="8">
        <v>0.35</v>
      </c>
    </row>
    <row r="35" ht="15.75" thickTop="1">
      <c r="AA35" s="20"/>
    </row>
    <row r="36" spans="2:23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2:23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ht="15.75" customHeight="1"/>
  </sheetData>
  <sheetProtection sheet="1" objects="1" scenarios="1" selectLockedCells="1"/>
  <mergeCells count="11">
    <mergeCell ref="B2:W3"/>
    <mergeCell ref="B4:W5"/>
    <mergeCell ref="B9:B17"/>
    <mergeCell ref="C9:F9"/>
    <mergeCell ref="J10:K10"/>
    <mergeCell ref="J11:K11"/>
    <mergeCell ref="B19:W20"/>
    <mergeCell ref="B21:W22"/>
    <mergeCell ref="B26:B34"/>
    <mergeCell ref="C26:F26"/>
    <mergeCell ref="B36:W3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37"/>
  <sheetViews>
    <sheetView showGridLines="0" showRowColHeaders="0" workbookViewId="0" topLeftCell="A1"/>
  </sheetViews>
  <sheetFormatPr defaultColWidth="9.140625" defaultRowHeight="15"/>
  <cols>
    <col min="1" max="1" width="3.28125" style="13" customWidth="1"/>
    <col min="2" max="2" width="9.00390625" style="13" customWidth="1"/>
    <col min="3" max="4" width="10.8515625" style="13" customWidth="1"/>
    <col min="5" max="5" width="13.57421875" style="13" customWidth="1"/>
    <col min="6" max="6" width="10.140625" style="13" bestFit="1" customWidth="1"/>
    <col min="7" max="7" width="10.421875" style="13" bestFit="1" customWidth="1"/>
    <col min="8" max="9" width="9.140625" style="13" customWidth="1"/>
    <col min="10" max="10" width="12.7109375" style="13" bestFit="1" customWidth="1"/>
    <col min="11" max="12" width="13.421875" style="13" customWidth="1"/>
    <col min="13" max="13" width="10.28125" style="13" bestFit="1" customWidth="1"/>
    <col min="14" max="14" width="11.421875" style="13" customWidth="1"/>
    <col min="15" max="16" width="9.140625" style="13" customWidth="1"/>
    <col min="17" max="17" width="10.8515625" style="13" customWidth="1"/>
    <col min="18" max="18" width="10.140625" style="13" bestFit="1" customWidth="1"/>
    <col min="19" max="20" width="9.140625" style="13" customWidth="1"/>
    <col min="21" max="21" width="12.57421875" style="13" customWidth="1"/>
    <col min="22" max="23" width="10.140625" style="13" bestFit="1" customWidth="1"/>
    <col min="24" max="26" width="9.140625" style="13" customWidth="1"/>
    <col min="27" max="27" width="10.140625" style="13" bestFit="1" customWidth="1"/>
    <col min="28" max="16384" width="9.140625" style="13" customWidth="1"/>
  </cols>
  <sheetData>
    <row r="1" ht="15.75" thickBot="1"/>
    <row r="2" spans="2:23" ht="15.75" thickTop="1">
      <c r="B2" s="63" t="s">
        <v>19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2:23" ht="15" customHeight="1" thickBo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</row>
    <row r="4" spans="2:23" ht="15" customHeight="1" thickTop="1"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23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2:26" ht="30">
      <c r="B6" s="30" t="s">
        <v>0</v>
      </c>
      <c r="C6" s="31" t="s">
        <v>1</v>
      </c>
      <c r="D6" s="32" t="s">
        <v>53</v>
      </c>
      <c r="E6" s="31" t="s">
        <v>2</v>
      </c>
      <c r="F6" s="30" t="s">
        <v>3</v>
      </c>
      <c r="G6" s="30" t="s">
        <v>4</v>
      </c>
      <c r="H6" s="30" t="s">
        <v>20</v>
      </c>
      <c r="I6" s="30" t="s">
        <v>22</v>
      </c>
      <c r="J6" s="30" t="s">
        <v>23</v>
      </c>
      <c r="K6" s="30" t="s">
        <v>5</v>
      </c>
      <c r="L6" s="31" t="s">
        <v>54</v>
      </c>
      <c r="M6" s="30" t="s">
        <v>6</v>
      </c>
      <c r="N6" s="30" t="s">
        <v>7</v>
      </c>
      <c r="O6" s="31" t="s">
        <v>8</v>
      </c>
      <c r="P6" s="31" t="s">
        <v>9</v>
      </c>
      <c r="Q6" s="31" t="s">
        <v>25</v>
      </c>
      <c r="R6" s="31" t="s">
        <v>10</v>
      </c>
      <c r="S6" s="31" t="s">
        <v>24</v>
      </c>
      <c r="T6" s="30" t="s">
        <v>11</v>
      </c>
      <c r="U6" s="31" t="s">
        <v>12</v>
      </c>
      <c r="V6" s="30" t="s">
        <v>13</v>
      </c>
      <c r="W6" s="31" t="s">
        <v>14</v>
      </c>
      <c r="X6" s="22"/>
      <c r="Z6" s="14"/>
    </row>
    <row r="7" spans="2:27" ht="15">
      <c r="B7" s="15">
        <v>360</v>
      </c>
      <c r="C7" s="16">
        <v>17</v>
      </c>
      <c r="D7" s="15">
        <v>45</v>
      </c>
      <c r="E7" s="16">
        <v>16</v>
      </c>
      <c r="F7" s="11">
        <f>B7*C7</f>
        <v>6120</v>
      </c>
      <c r="G7" s="15">
        <v>182</v>
      </c>
      <c r="H7" s="15">
        <v>16.21</v>
      </c>
      <c r="I7" s="17">
        <v>0.03</v>
      </c>
      <c r="J7" s="11">
        <f>F7*I7</f>
        <v>183.6</v>
      </c>
      <c r="K7" s="16"/>
      <c r="L7" s="15">
        <v>152.08</v>
      </c>
      <c r="M7" s="11">
        <f>K7*L7</f>
        <v>0</v>
      </c>
      <c r="N7" s="11">
        <f>F7-G7-H7-M7-J7</f>
        <v>5738.19</v>
      </c>
      <c r="O7" s="11">
        <f>VLOOKUP(N7,C11:E17,3)</f>
        <v>798.75</v>
      </c>
      <c r="P7" s="12">
        <f>VLOOKUP(N7,C11:F17,4)</f>
        <v>0.28</v>
      </c>
      <c r="Q7" s="11">
        <f>N8*P7</f>
        <v>228.5331999999999</v>
      </c>
      <c r="R7" s="11">
        <f>O7+Q7</f>
        <v>1027.2831999999999</v>
      </c>
      <c r="S7" s="11">
        <f>M8*6.2%</f>
        <v>367.15098</v>
      </c>
      <c r="T7" s="11">
        <f>M8*1.45%</f>
        <v>85.865955</v>
      </c>
      <c r="U7" s="11">
        <f>F7-G7-H7-R7-S7-T7-J7</f>
        <v>4257.889864999999</v>
      </c>
      <c r="V7" s="11">
        <f>E7*D7</f>
        <v>720</v>
      </c>
      <c r="W7" s="11">
        <f>U7+V7</f>
        <v>4977.889864999999</v>
      </c>
      <c r="Y7" s="23"/>
      <c r="Z7" s="24"/>
      <c r="AA7" s="25"/>
    </row>
    <row r="8" spans="2:27" ht="15.75" thickBot="1">
      <c r="B8" s="18"/>
      <c r="C8" s="18"/>
      <c r="D8" s="18"/>
      <c r="E8" s="18"/>
      <c r="F8" s="18"/>
      <c r="G8" s="18"/>
      <c r="M8" s="29">
        <f>F7-G7-H7-M7</f>
        <v>5921.79</v>
      </c>
      <c r="N8" s="4">
        <f>IF(AND(N7&gt;=C11,N7&lt;=D11),N7-C11,IF(AND(N7&gt;=C12,N7&lt;=D12),N7-C12,IF(AND(N7&gt;=C13,N7&lt;=D13),N7-C13,IF(AND(N7&gt;=C14,N7&lt;=D14),N7-C14,IF(AND(N7&gt;=C15,N7&lt;=D15),N7-C15,IF(AND(N7&gt;=C16,N7&lt;=D16),N7-C16,IF(AND(N7&gt;=C17,N7&lt;=C17),N7-C17)))))))</f>
        <v>816.1899999999996</v>
      </c>
      <c r="Y8" s="23"/>
      <c r="Z8" s="24"/>
      <c r="AA8" s="25"/>
    </row>
    <row r="9" spans="2:27" ht="16.5" customHeight="1" thickBot="1" thickTop="1">
      <c r="B9" s="46" t="s">
        <v>62</v>
      </c>
      <c r="C9" s="49" t="s">
        <v>51</v>
      </c>
      <c r="D9" s="50"/>
      <c r="E9" s="50"/>
      <c r="F9" s="51"/>
      <c r="H9" s="19"/>
      <c r="Y9" s="25"/>
      <c r="Z9" s="25"/>
      <c r="AA9" s="25"/>
    </row>
    <row r="10" spans="2:27" ht="15" customHeight="1" thickTop="1">
      <c r="B10" s="59"/>
      <c r="C10" s="5" t="s">
        <v>15</v>
      </c>
      <c r="D10" s="5" t="s">
        <v>16</v>
      </c>
      <c r="E10" s="5" t="s">
        <v>17</v>
      </c>
      <c r="F10" s="5" t="s">
        <v>18</v>
      </c>
      <c r="I10" s="28">
        <v>182</v>
      </c>
      <c r="J10" s="61" t="s">
        <v>27</v>
      </c>
      <c r="K10" s="62"/>
      <c r="L10" s="34"/>
      <c r="R10" s="64" t="s">
        <v>39</v>
      </c>
      <c r="S10" s="64"/>
      <c r="T10" s="64"/>
      <c r="U10" s="64"/>
      <c r="Y10" s="25"/>
      <c r="Z10" s="25"/>
      <c r="AA10" s="25"/>
    </row>
    <row r="11" spans="2:27" ht="15">
      <c r="B11" s="59"/>
      <c r="C11" s="9">
        <v>0</v>
      </c>
      <c r="D11" s="9">
        <v>656</v>
      </c>
      <c r="E11" s="9">
        <v>0</v>
      </c>
      <c r="F11" s="6">
        <v>0</v>
      </c>
      <c r="I11" s="28">
        <v>16.21</v>
      </c>
      <c r="J11" s="61" t="s">
        <v>28</v>
      </c>
      <c r="K11" s="62"/>
      <c r="L11" s="34"/>
      <c r="R11" s="64"/>
      <c r="S11" s="64"/>
      <c r="T11" s="64"/>
      <c r="U11" s="64"/>
      <c r="Y11" s="25"/>
      <c r="Z11" s="25"/>
      <c r="AA11" s="25"/>
    </row>
    <row r="12" spans="2:27" ht="15">
      <c r="B12" s="59"/>
      <c r="C12" s="9">
        <v>656</v>
      </c>
      <c r="D12" s="9">
        <v>1019</v>
      </c>
      <c r="E12" s="9">
        <v>0</v>
      </c>
      <c r="F12" s="7">
        <v>0.1</v>
      </c>
      <c r="R12" s="64"/>
      <c r="S12" s="64"/>
      <c r="T12" s="64"/>
      <c r="U12" s="64"/>
      <c r="Y12" s="25"/>
      <c r="Z12" s="25"/>
      <c r="AA12" s="25"/>
    </row>
    <row r="13" spans="2:27" ht="15">
      <c r="B13" s="59"/>
      <c r="C13" s="9">
        <v>1019</v>
      </c>
      <c r="D13" s="9">
        <v>3152</v>
      </c>
      <c r="E13" s="9">
        <v>36.3</v>
      </c>
      <c r="F13" s="7">
        <v>0.15</v>
      </c>
      <c r="R13" s="64"/>
      <c r="S13" s="64"/>
      <c r="T13" s="64"/>
      <c r="U13" s="64"/>
      <c r="Y13" s="25"/>
      <c r="Z13" s="25"/>
      <c r="AA13" s="25"/>
    </row>
    <row r="14" spans="2:27" ht="15">
      <c r="B14" s="59"/>
      <c r="C14" s="9">
        <v>3152</v>
      </c>
      <c r="D14" s="9">
        <v>4922</v>
      </c>
      <c r="E14" s="9">
        <v>356.25</v>
      </c>
      <c r="F14" s="7">
        <v>0.25</v>
      </c>
      <c r="R14" s="64"/>
      <c r="S14" s="64"/>
      <c r="T14" s="64"/>
      <c r="U14" s="64"/>
      <c r="Y14" s="25"/>
      <c r="Z14" s="25"/>
      <c r="AA14" s="25"/>
    </row>
    <row r="15" spans="2:27" ht="15">
      <c r="B15" s="59"/>
      <c r="C15" s="9">
        <v>4922</v>
      </c>
      <c r="D15" s="9">
        <v>9025</v>
      </c>
      <c r="E15" s="9">
        <v>798.75</v>
      </c>
      <c r="F15" s="7">
        <v>0.28</v>
      </c>
      <c r="R15" s="64"/>
      <c r="S15" s="64"/>
      <c r="T15" s="64"/>
      <c r="U15" s="64"/>
      <c r="Y15" s="25"/>
      <c r="Z15" s="25"/>
      <c r="AA15" s="25"/>
    </row>
    <row r="16" spans="2:27" ht="15">
      <c r="B16" s="59"/>
      <c r="C16" s="9">
        <v>9025</v>
      </c>
      <c r="D16" s="9">
        <v>15863</v>
      </c>
      <c r="E16" s="9">
        <v>1947.59</v>
      </c>
      <c r="F16" s="7">
        <v>0.33</v>
      </c>
      <c r="Y16" s="25"/>
      <c r="Z16" s="25"/>
      <c r="AA16" s="25"/>
    </row>
    <row r="17" spans="2:27" ht="15.75" thickBot="1">
      <c r="B17" s="60"/>
      <c r="C17" s="10">
        <v>15863</v>
      </c>
      <c r="D17" s="10"/>
      <c r="E17" s="10">
        <v>4204.13</v>
      </c>
      <c r="F17" s="8">
        <v>0.35</v>
      </c>
      <c r="Y17" s="25"/>
      <c r="Z17" s="25"/>
      <c r="AA17" s="25"/>
    </row>
    <row r="18" spans="25:27" ht="16.5" thickBot="1" thickTop="1">
      <c r="Y18" s="25"/>
      <c r="Z18" s="25"/>
      <c r="AA18" s="25"/>
    </row>
    <row r="19" spans="2:27" ht="15.75" customHeight="1" thickTop="1">
      <c r="B19" s="65" t="s">
        <v>21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Y19" s="25"/>
      <c r="Z19" s="25"/>
      <c r="AA19" s="25"/>
    </row>
    <row r="20" spans="2:27" ht="15.75" customHeight="1" thickBot="1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  <c r="Y20" s="25"/>
      <c r="Z20" s="25"/>
      <c r="AA20" s="25"/>
    </row>
    <row r="21" spans="2:27" ht="15.75" customHeight="1" thickTop="1">
      <c r="B21" s="43" t="s">
        <v>52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Y21" s="25"/>
      <c r="Z21" s="25"/>
      <c r="AA21" s="26"/>
    </row>
    <row r="22" spans="2:2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Y22" s="25"/>
      <c r="Z22" s="25"/>
      <c r="AA22" s="25"/>
    </row>
    <row r="23" spans="2:27" ht="30">
      <c r="B23" s="30" t="s">
        <v>0</v>
      </c>
      <c r="C23" s="31" t="s">
        <v>1</v>
      </c>
      <c r="D23" s="32" t="s">
        <v>53</v>
      </c>
      <c r="E23" s="31" t="s">
        <v>2</v>
      </c>
      <c r="F23" s="30" t="s">
        <v>3</v>
      </c>
      <c r="G23" s="30" t="s">
        <v>4</v>
      </c>
      <c r="H23" s="30" t="s">
        <v>20</v>
      </c>
      <c r="I23" s="30" t="s">
        <v>22</v>
      </c>
      <c r="J23" s="30" t="s">
        <v>23</v>
      </c>
      <c r="K23" s="30" t="s">
        <v>5</v>
      </c>
      <c r="L23" s="31" t="s">
        <v>54</v>
      </c>
      <c r="M23" s="30" t="s">
        <v>6</v>
      </c>
      <c r="N23" s="30" t="s">
        <v>7</v>
      </c>
      <c r="O23" s="31" t="s">
        <v>8</v>
      </c>
      <c r="P23" s="31" t="s">
        <v>9</v>
      </c>
      <c r="Q23" s="31" t="s">
        <v>26</v>
      </c>
      <c r="R23" s="31" t="s">
        <v>10</v>
      </c>
      <c r="S23" s="31" t="s">
        <v>24</v>
      </c>
      <c r="T23" s="30" t="s">
        <v>11</v>
      </c>
      <c r="U23" s="31" t="s">
        <v>12</v>
      </c>
      <c r="V23" s="30" t="s">
        <v>13</v>
      </c>
      <c r="W23" s="31" t="s">
        <v>14</v>
      </c>
      <c r="Y23" s="25"/>
      <c r="Z23" s="25"/>
      <c r="AA23" s="25"/>
    </row>
    <row r="24" spans="2:27" ht="15">
      <c r="B24" s="15">
        <v>284</v>
      </c>
      <c r="C24" s="16">
        <v>15</v>
      </c>
      <c r="D24" s="15">
        <v>45</v>
      </c>
      <c r="E24" s="16">
        <v>15</v>
      </c>
      <c r="F24" s="11">
        <f>B24*C24</f>
        <v>4260</v>
      </c>
      <c r="G24" s="15">
        <v>336</v>
      </c>
      <c r="H24" s="15"/>
      <c r="I24" s="17">
        <v>0.03</v>
      </c>
      <c r="J24" s="11">
        <f>F24*I24</f>
        <v>127.8</v>
      </c>
      <c r="K24" s="16"/>
      <c r="L24" s="15">
        <v>152.08</v>
      </c>
      <c r="M24" s="11">
        <f>K24*L24</f>
        <v>0</v>
      </c>
      <c r="N24" s="11">
        <f>F24-G24-H24-J24-M24</f>
        <v>3796.2</v>
      </c>
      <c r="O24" s="11">
        <f>VLOOKUP(N24,C28:E34,3)</f>
        <v>490.65</v>
      </c>
      <c r="P24" s="12">
        <f>VLOOKUP(N24,C28:F34,4)</f>
        <v>0.28</v>
      </c>
      <c r="Q24" s="11">
        <f>N25*P24</f>
        <v>286.77599999999995</v>
      </c>
      <c r="R24" s="11">
        <f>O24+Q24</f>
        <v>777.4259999999999</v>
      </c>
      <c r="S24" s="11">
        <f>M25*6.2%</f>
        <v>243.288</v>
      </c>
      <c r="T24" s="11">
        <f>M25*1.45%</f>
        <v>56.897999999999996</v>
      </c>
      <c r="U24" s="11">
        <f>F24-G24-H24-R24-S24-T24-J24</f>
        <v>2718.5879999999997</v>
      </c>
      <c r="V24" s="11">
        <f>E24*D24</f>
        <v>675</v>
      </c>
      <c r="W24" s="11">
        <f>U24+V24</f>
        <v>3393.5879999999997</v>
      </c>
      <c r="Y24" s="25"/>
      <c r="Z24" s="25"/>
      <c r="AA24" s="27"/>
    </row>
    <row r="25" spans="2:27" ht="15.75" thickBot="1">
      <c r="B25" s="18"/>
      <c r="C25" s="18"/>
      <c r="D25" s="18"/>
      <c r="E25" s="18"/>
      <c r="F25" s="18"/>
      <c r="G25" s="18"/>
      <c r="J25" s="18"/>
      <c r="M25" s="29">
        <f>F24-G24-H24-M24</f>
        <v>3924</v>
      </c>
      <c r="N25" s="21">
        <f>IF(AND(N24&gt;=C28,N24&lt;=D28),N24-C28,IF(AND(N24&gt;=C29,N24&lt;=D29),N24-C29,IF(AND(N24&gt;=C30,N24&lt;=D30),N24-C30,IF(AND(N24&gt;=C31,N24&lt;=D31),N24-C31,IF(AND(N24&gt;=C32,N24&lt;=D32),N24-C32,IF(AND(N24&gt;=C33,N24&lt;=D33),N24-C33,IF(AND(N24&gt;=C34,N24&lt;=C34),N24-C34)))))))</f>
        <v>1024.1999999999998</v>
      </c>
      <c r="R25" s="20"/>
      <c r="S25" s="20"/>
      <c r="Y25" s="25"/>
      <c r="Z25" s="25"/>
      <c r="AA25" s="26"/>
    </row>
    <row r="26" spans="2:27" ht="16.5" customHeight="1" thickBot="1" thickTop="1">
      <c r="B26" s="46" t="s">
        <v>63</v>
      </c>
      <c r="C26" s="49" t="s">
        <v>51</v>
      </c>
      <c r="D26" s="50"/>
      <c r="E26" s="50"/>
      <c r="F26" s="51"/>
      <c r="Y26" s="25"/>
      <c r="Z26" s="25"/>
      <c r="AA26" s="26"/>
    </row>
    <row r="27" spans="2:27" ht="15" customHeight="1" thickTop="1">
      <c r="B27" s="47"/>
      <c r="C27" s="5" t="s">
        <v>15</v>
      </c>
      <c r="D27" s="5" t="s">
        <v>16</v>
      </c>
      <c r="E27" s="5" t="s">
        <v>17</v>
      </c>
      <c r="F27" s="5" t="s">
        <v>18</v>
      </c>
      <c r="Y27" s="25"/>
      <c r="Z27" s="25"/>
      <c r="AA27" s="26"/>
    </row>
    <row r="28" spans="2:27" ht="15">
      <c r="B28" s="47"/>
      <c r="C28" s="9">
        <v>0</v>
      </c>
      <c r="D28" s="9">
        <v>299</v>
      </c>
      <c r="E28" s="9">
        <v>0</v>
      </c>
      <c r="F28" s="6">
        <v>0</v>
      </c>
      <c r="R28" s="66"/>
      <c r="S28" s="64"/>
      <c r="T28" s="64"/>
      <c r="U28" s="64"/>
      <c r="Y28" s="25"/>
      <c r="Z28" s="25"/>
      <c r="AA28" s="25"/>
    </row>
    <row r="29" spans="2:27" ht="15">
      <c r="B29" s="47"/>
      <c r="C29" s="9">
        <v>299</v>
      </c>
      <c r="D29" s="9">
        <v>433</v>
      </c>
      <c r="E29" s="9">
        <v>0</v>
      </c>
      <c r="F29" s="7">
        <v>0.1</v>
      </c>
      <c r="R29" s="64"/>
      <c r="S29" s="64"/>
      <c r="T29" s="64"/>
      <c r="U29" s="64"/>
      <c r="Y29" s="25"/>
      <c r="Z29" s="25"/>
      <c r="AA29" s="25"/>
    </row>
    <row r="30" spans="2:27" ht="15">
      <c r="B30" s="47"/>
      <c r="C30" s="9">
        <v>433</v>
      </c>
      <c r="D30" s="9">
        <v>1508</v>
      </c>
      <c r="E30" s="9">
        <v>13.4</v>
      </c>
      <c r="F30" s="7">
        <v>0.15</v>
      </c>
      <c r="R30" s="64"/>
      <c r="S30" s="64"/>
      <c r="T30" s="64"/>
      <c r="U30" s="64"/>
      <c r="Y30" s="25"/>
      <c r="Z30" s="25"/>
      <c r="AA30" s="26"/>
    </row>
    <row r="31" spans="2:27" ht="15">
      <c r="B31" s="47"/>
      <c r="C31" s="9">
        <v>1508</v>
      </c>
      <c r="D31" s="9">
        <v>2772</v>
      </c>
      <c r="E31" s="9">
        <v>174.65</v>
      </c>
      <c r="F31" s="7">
        <v>0.25</v>
      </c>
      <c r="R31" s="64"/>
      <c r="S31" s="64"/>
      <c r="T31" s="64"/>
      <c r="U31" s="64"/>
      <c r="Y31" s="25"/>
      <c r="Z31" s="25"/>
      <c r="AA31" s="26"/>
    </row>
    <row r="32" spans="2:21" ht="15">
      <c r="B32" s="47"/>
      <c r="C32" s="9">
        <v>2772</v>
      </c>
      <c r="D32" s="9">
        <v>7233</v>
      </c>
      <c r="E32" s="9">
        <v>490.65</v>
      </c>
      <c r="F32" s="7">
        <v>0.28</v>
      </c>
      <c r="R32" s="64"/>
      <c r="S32" s="64"/>
      <c r="T32" s="64"/>
      <c r="U32" s="64"/>
    </row>
    <row r="33" spans="2:27" ht="15">
      <c r="B33" s="47"/>
      <c r="C33" s="9">
        <v>7233</v>
      </c>
      <c r="D33" s="9">
        <v>15625</v>
      </c>
      <c r="E33" s="9">
        <v>1739.73</v>
      </c>
      <c r="F33" s="7">
        <v>0.33</v>
      </c>
      <c r="R33" s="64"/>
      <c r="S33" s="64"/>
      <c r="T33" s="64"/>
      <c r="U33" s="64"/>
      <c r="AA33" s="20"/>
    </row>
    <row r="34" spans="2:6" ht="15.75" thickBot="1">
      <c r="B34" s="48"/>
      <c r="C34" s="10">
        <v>15625</v>
      </c>
      <c r="D34" s="10"/>
      <c r="E34" s="10">
        <v>4509.09</v>
      </c>
      <c r="F34" s="8">
        <v>0.35</v>
      </c>
    </row>
    <row r="35" ht="15.75" thickTop="1">
      <c r="AA35" s="20"/>
    </row>
    <row r="36" spans="2:23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2:23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ht="15.75" customHeight="1"/>
  </sheetData>
  <sheetProtection sheet="1" objects="1" scenarios="1" selectLockedCells="1"/>
  <mergeCells count="13">
    <mergeCell ref="B19:W20"/>
    <mergeCell ref="B26:B34"/>
    <mergeCell ref="C26:F26"/>
    <mergeCell ref="R28:U33"/>
    <mergeCell ref="B36:W37"/>
    <mergeCell ref="B21:W22"/>
    <mergeCell ref="B2:W3"/>
    <mergeCell ref="R10:U15"/>
    <mergeCell ref="B4:W5"/>
    <mergeCell ref="J11:K11"/>
    <mergeCell ref="J10:K10"/>
    <mergeCell ref="B9:B17"/>
    <mergeCell ref="C9:F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37"/>
  <sheetViews>
    <sheetView showGridLines="0" showRowColHeaders="0" workbookViewId="0" topLeftCell="A1"/>
  </sheetViews>
  <sheetFormatPr defaultColWidth="9.140625" defaultRowHeight="15"/>
  <cols>
    <col min="1" max="1" width="3.28125" style="13" customWidth="1"/>
    <col min="2" max="2" width="9.00390625" style="13" customWidth="1"/>
    <col min="3" max="4" width="10.8515625" style="13" customWidth="1"/>
    <col min="5" max="5" width="13.57421875" style="13" customWidth="1"/>
    <col min="6" max="6" width="10.140625" style="13" bestFit="1" customWidth="1"/>
    <col min="7" max="7" width="10.421875" style="13" bestFit="1" customWidth="1"/>
    <col min="8" max="9" width="9.140625" style="13" customWidth="1"/>
    <col min="10" max="10" width="12.7109375" style="13" bestFit="1" customWidth="1"/>
    <col min="11" max="12" width="13.421875" style="13" customWidth="1"/>
    <col min="13" max="13" width="10.28125" style="13" bestFit="1" customWidth="1"/>
    <col min="14" max="14" width="11.421875" style="13" customWidth="1"/>
    <col min="15" max="16" width="9.140625" style="13" customWidth="1"/>
    <col min="17" max="17" width="10.8515625" style="13" customWidth="1"/>
    <col min="18" max="18" width="10.140625" style="13" bestFit="1" customWidth="1"/>
    <col min="19" max="20" width="9.140625" style="13" customWidth="1"/>
    <col min="21" max="21" width="12.57421875" style="13" customWidth="1"/>
    <col min="22" max="23" width="10.140625" style="13" bestFit="1" customWidth="1"/>
    <col min="24" max="26" width="9.140625" style="13" customWidth="1"/>
    <col min="27" max="27" width="10.140625" style="13" bestFit="1" customWidth="1"/>
    <col min="28" max="16384" width="9.140625" style="13" customWidth="1"/>
  </cols>
  <sheetData>
    <row r="1" ht="15.75" thickBot="1"/>
    <row r="2" spans="2:23" ht="15.75" thickTop="1">
      <c r="B2" s="53" t="s">
        <v>34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2:23" ht="15" customHeight="1" thickBo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</row>
    <row r="4" spans="2:23" ht="15" customHeight="1" thickTop="1"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23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2:26" ht="30">
      <c r="B6" s="30" t="s">
        <v>0</v>
      </c>
      <c r="C6" s="31" t="s">
        <v>1</v>
      </c>
      <c r="D6" s="31" t="s">
        <v>53</v>
      </c>
      <c r="E6" s="31" t="s">
        <v>2</v>
      </c>
      <c r="F6" s="30" t="s">
        <v>3</v>
      </c>
      <c r="G6" s="30" t="s">
        <v>4</v>
      </c>
      <c r="H6" s="30" t="s">
        <v>20</v>
      </c>
      <c r="I6" s="30" t="s">
        <v>22</v>
      </c>
      <c r="J6" s="30" t="s">
        <v>23</v>
      </c>
      <c r="K6" s="30" t="s">
        <v>5</v>
      </c>
      <c r="L6" s="31" t="s">
        <v>54</v>
      </c>
      <c r="M6" s="30" t="s">
        <v>6</v>
      </c>
      <c r="N6" s="30" t="s">
        <v>7</v>
      </c>
      <c r="O6" s="31" t="s">
        <v>8</v>
      </c>
      <c r="P6" s="31" t="s">
        <v>9</v>
      </c>
      <c r="Q6" s="31" t="s">
        <v>25</v>
      </c>
      <c r="R6" s="31" t="s">
        <v>10</v>
      </c>
      <c r="S6" s="31" t="s">
        <v>24</v>
      </c>
      <c r="T6" s="30" t="s">
        <v>11</v>
      </c>
      <c r="U6" s="31" t="s">
        <v>12</v>
      </c>
      <c r="V6" s="30" t="s">
        <v>13</v>
      </c>
      <c r="W6" s="31" t="s">
        <v>14</v>
      </c>
      <c r="X6" s="22"/>
      <c r="Z6" s="14"/>
    </row>
    <row r="7" spans="2:27" ht="15">
      <c r="B7" s="15">
        <v>360</v>
      </c>
      <c r="C7" s="16">
        <v>2</v>
      </c>
      <c r="D7" s="15">
        <v>45</v>
      </c>
      <c r="E7" s="16">
        <v>2</v>
      </c>
      <c r="F7" s="11">
        <f>B7*C7</f>
        <v>720</v>
      </c>
      <c r="G7" s="15"/>
      <c r="H7" s="15"/>
      <c r="I7" s="17">
        <v>0.03</v>
      </c>
      <c r="J7" s="11">
        <f>F7*I7</f>
        <v>21.599999999999998</v>
      </c>
      <c r="K7" s="16"/>
      <c r="L7" s="15">
        <v>304.17</v>
      </c>
      <c r="M7" s="11">
        <f>K7*L7</f>
        <v>0</v>
      </c>
      <c r="N7" s="11">
        <f>F7-G7-H7-M7-J7</f>
        <v>698.4</v>
      </c>
      <c r="O7" s="11">
        <f>VLOOKUP(N7,C11:E17,3)</f>
        <v>0</v>
      </c>
      <c r="P7" s="12">
        <f>VLOOKUP(N7,C11:F17,4)</f>
        <v>0</v>
      </c>
      <c r="Q7" s="11">
        <f>N8*P7</f>
        <v>0</v>
      </c>
      <c r="R7" s="11">
        <f>O7+Q7</f>
        <v>0</v>
      </c>
      <c r="S7" s="11">
        <f>M8*6.2%</f>
        <v>44.64</v>
      </c>
      <c r="T7" s="11">
        <f>M8*1.45%</f>
        <v>10.44</v>
      </c>
      <c r="U7" s="11">
        <f>F7-G7-H7-R7-S7-T7-J7</f>
        <v>643.3199999999999</v>
      </c>
      <c r="V7" s="11">
        <f>E7*45</f>
        <v>90</v>
      </c>
      <c r="W7" s="11">
        <f>U7+V7</f>
        <v>733.3199999999999</v>
      </c>
      <c r="Y7" s="23"/>
      <c r="Z7" s="24"/>
      <c r="AA7" s="25"/>
    </row>
    <row r="8" spans="2:27" ht="15.75" thickBot="1">
      <c r="B8" s="18"/>
      <c r="C8" s="18"/>
      <c r="D8" s="18"/>
      <c r="E8" s="18"/>
      <c r="F8" s="18"/>
      <c r="G8" s="18"/>
      <c r="M8" s="29">
        <f>F7-G7-H7-M7</f>
        <v>720</v>
      </c>
      <c r="N8" s="21">
        <f>IF(AND(N7&gt;=C11,N7&lt;=D11),N7-C11,IF(AND(N7&gt;=C12,N7&lt;=D12),N7-C12,IF(AND(N7&gt;=C13,N7&lt;=D13),N7-C13,IF(AND(N7&gt;=C14,N7&lt;=D14),N7-C14,IF(AND(N7&gt;=C15,N7&lt;=D15),N7-C15,IF(AND(N7&gt;=C16,N7&lt;=D16),N7-C16,IF(AND(N7&gt;=C17,N7&lt;=C17),N7-C17)))))))</f>
        <v>698.4</v>
      </c>
      <c r="Y8" s="23"/>
      <c r="Z8" s="24"/>
      <c r="AA8" s="25"/>
    </row>
    <row r="9" spans="2:27" ht="16.5" customHeight="1" thickBot="1" thickTop="1">
      <c r="B9" s="46" t="s">
        <v>64</v>
      </c>
      <c r="C9" s="49" t="s">
        <v>51</v>
      </c>
      <c r="D9" s="50"/>
      <c r="E9" s="50"/>
      <c r="F9" s="51"/>
      <c r="H9" s="19"/>
      <c r="Y9" s="25"/>
      <c r="Z9" s="25"/>
      <c r="AA9" s="25"/>
    </row>
    <row r="10" spans="2:27" ht="15" customHeight="1" thickTop="1">
      <c r="B10" s="59"/>
      <c r="C10" s="5" t="s">
        <v>15</v>
      </c>
      <c r="D10" s="5" t="s">
        <v>16</v>
      </c>
      <c r="E10" s="5" t="s">
        <v>17</v>
      </c>
      <c r="F10" s="5" t="s">
        <v>18</v>
      </c>
      <c r="I10" s="28">
        <v>168</v>
      </c>
      <c r="J10" s="61" t="s">
        <v>27</v>
      </c>
      <c r="K10" s="62"/>
      <c r="L10" s="34"/>
      <c r="S10" s="2"/>
      <c r="T10" s="2"/>
      <c r="U10" s="2"/>
      <c r="Y10" s="25"/>
      <c r="Z10" s="25"/>
      <c r="AA10" s="25"/>
    </row>
    <row r="11" spans="2:27" ht="15">
      <c r="B11" s="59"/>
      <c r="C11" s="9">
        <v>0</v>
      </c>
      <c r="D11" s="9">
        <v>1313</v>
      </c>
      <c r="E11" s="9">
        <v>0</v>
      </c>
      <c r="F11" s="6">
        <v>0</v>
      </c>
      <c r="I11" s="28">
        <v>39.14</v>
      </c>
      <c r="J11" s="61" t="s">
        <v>28</v>
      </c>
      <c r="K11" s="62"/>
      <c r="L11" s="34"/>
      <c r="S11" s="2"/>
      <c r="T11" s="2"/>
      <c r="U11" s="2"/>
      <c r="Y11" s="25"/>
      <c r="Z11" s="25"/>
      <c r="AA11" s="25"/>
    </row>
    <row r="12" spans="2:27" ht="15">
      <c r="B12" s="59"/>
      <c r="C12" s="9">
        <v>1313</v>
      </c>
      <c r="D12" s="9">
        <v>2038</v>
      </c>
      <c r="E12" s="9">
        <v>0</v>
      </c>
      <c r="F12" s="7">
        <v>0.1</v>
      </c>
      <c r="S12" s="2"/>
      <c r="T12" s="2"/>
      <c r="U12" s="2"/>
      <c r="Y12" s="25"/>
      <c r="Z12" s="25"/>
      <c r="AA12" s="25"/>
    </row>
    <row r="13" spans="2:27" ht="15">
      <c r="B13" s="59"/>
      <c r="C13" s="9">
        <v>2038</v>
      </c>
      <c r="D13" s="9">
        <v>6304</v>
      </c>
      <c r="E13" s="9">
        <v>72.5</v>
      </c>
      <c r="F13" s="7">
        <v>0.15</v>
      </c>
      <c r="S13" s="2"/>
      <c r="T13" s="2"/>
      <c r="U13" s="2"/>
      <c r="Y13" s="25"/>
      <c r="Z13" s="25"/>
      <c r="AA13" s="25"/>
    </row>
    <row r="14" spans="2:27" ht="15">
      <c r="B14" s="59"/>
      <c r="C14" s="9">
        <v>6304</v>
      </c>
      <c r="D14" s="9">
        <v>9844</v>
      </c>
      <c r="E14" s="9">
        <v>712.4</v>
      </c>
      <c r="F14" s="7">
        <v>0.25</v>
      </c>
      <c r="S14" s="2"/>
      <c r="T14" s="2"/>
      <c r="U14" s="2"/>
      <c r="Y14" s="25"/>
      <c r="Z14" s="25"/>
      <c r="AA14" s="25"/>
    </row>
    <row r="15" spans="2:27" ht="15">
      <c r="B15" s="59"/>
      <c r="C15" s="9">
        <v>9844</v>
      </c>
      <c r="D15" s="9">
        <v>18050</v>
      </c>
      <c r="E15" s="9">
        <v>1597.4</v>
      </c>
      <c r="F15" s="7">
        <v>0.28</v>
      </c>
      <c r="S15" s="2"/>
      <c r="T15" s="2"/>
      <c r="U15" s="2"/>
      <c r="Y15" s="25"/>
      <c r="Z15" s="25"/>
      <c r="AA15" s="25"/>
    </row>
    <row r="16" spans="2:27" ht="15">
      <c r="B16" s="59"/>
      <c r="C16" s="9">
        <v>18050</v>
      </c>
      <c r="D16" s="9">
        <v>31725</v>
      </c>
      <c r="E16" s="9">
        <v>3895.08</v>
      </c>
      <c r="F16" s="7">
        <v>0.33</v>
      </c>
      <c r="Y16" s="25"/>
      <c r="Z16" s="25"/>
      <c r="AA16" s="25"/>
    </row>
    <row r="17" spans="2:27" ht="15.75" thickBot="1">
      <c r="B17" s="60"/>
      <c r="C17" s="10">
        <v>31725</v>
      </c>
      <c r="D17" s="10"/>
      <c r="E17" s="10">
        <v>8407.83</v>
      </c>
      <c r="F17" s="8">
        <v>0.35</v>
      </c>
      <c r="Y17" s="25"/>
      <c r="Z17" s="25"/>
      <c r="AA17" s="25"/>
    </row>
    <row r="18" spans="25:27" ht="16.5" thickBot="1" thickTop="1">
      <c r="Y18" s="25"/>
      <c r="Z18" s="25"/>
      <c r="AA18" s="25"/>
    </row>
    <row r="19" spans="2:27" ht="15.75" customHeight="1" thickTop="1">
      <c r="B19" s="37" t="s">
        <v>33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Y19" s="25"/>
      <c r="Z19" s="25"/>
      <c r="AA19" s="25"/>
    </row>
    <row r="20" spans="2:27" ht="15.75" customHeight="1" thickBot="1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  <c r="Y20" s="25"/>
      <c r="Z20" s="25"/>
      <c r="AA20" s="25"/>
    </row>
    <row r="21" spans="2:27" ht="15.75" customHeight="1" thickTop="1">
      <c r="B21" s="43" t="s">
        <v>52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Y21" s="25"/>
      <c r="Z21" s="25"/>
      <c r="AA21" s="26"/>
    </row>
    <row r="22" spans="2:2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Y22" s="25"/>
      <c r="Z22" s="25"/>
      <c r="AA22" s="25"/>
    </row>
    <row r="23" spans="2:27" ht="30">
      <c r="B23" s="30" t="s">
        <v>0</v>
      </c>
      <c r="C23" s="31" t="s">
        <v>1</v>
      </c>
      <c r="D23" s="31" t="s">
        <v>53</v>
      </c>
      <c r="E23" s="31" t="s">
        <v>2</v>
      </c>
      <c r="F23" s="30" t="s">
        <v>3</v>
      </c>
      <c r="G23" s="30" t="s">
        <v>4</v>
      </c>
      <c r="H23" s="30" t="s">
        <v>20</v>
      </c>
      <c r="I23" s="30" t="s">
        <v>22</v>
      </c>
      <c r="J23" s="30" t="s">
        <v>23</v>
      </c>
      <c r="K23" s="30" t="s">
        <v>5</v>
      </c>
      <c r="L23" s="31" t="s">
        <v>54</v>
      </c>
      <c r="M23" s="30" t="s">
        <v>6</v>
      </c>
      <c r="N23" s="30" t="s">
        <v>7</v>
      </c>
      <c r="O23" s="31" t="s">
        <v>8</v>
      </c>
      <c r="P23" s="31" t="s">
        <v>9</v>
      </c>
      <c r="Q23" s="31" t="s">
        <v>26</v>
      </c>
      <c r="R23" s="31" t="s">
        <v>10</v>
      </c>
      <c r="S23" s="31" t="s">
        <v>24</v>
      </c>
      <c r="T23" s="30" t="s">
        <v>11</v>
      </c>
      <c r="U23" s="31" t="s">
        <v>12</v>
      </c>
      <c r="V23" s="30" t="s">
        <v>13</v>
      </c>
      <c r="W23" s="31" t="s">
        <v>14</v>
      </c>
      <c r="Y23" s="25"/>
      <c r="Z23" s="25"/>
      <c r="AA23" s="25"/>
    </row>
    <row r="24" spans="2:27" ht="15">
      <c r="B24" s="15">
        <v>284</v>
      </c>
      <c r="C24" s="16">
        <v>15</v>
      </c>
      <c r="D24" s="15">
        <v>45</v>
      </c>
      <c r="E24" s="16">
        <v>15</v>
      </c>
      <c r="F24" s="11">
        <f>B24*C24</f>
        <v>4260</v>
      </c>
      <c r="G24" s="15">
        <v>336</v>
      </c>
      <c r="H24" s="15"/>
      <c r="I24" s="17">
        <v>0.03</v>
      </c>
      <c r="J24" s="11">
        <f>F24*I24</f>
        <v>127.8</v>
      </c>
      <c r="K24" s="16">
        <v>0</v>
      </c>
      <c r="L24" s="15">
        <v>304.17</v>
      </c>
      <c r="M24" s="11">
        <f>K24*L24</f>
        <v>0</v>
      </c>
      <c r="N24" s="11">
        <f>F24-G24-H24-J24-M24</f>
        <v>3796.2</v>
      </c>
      <c r="O24" s="11">
        <f>VLOOKUP(N24,C28:E34,3)</f>
        <v>349.4</v>
      </c>
      <c r="P24" s="12">
        <f>VLOOKUP(N24,C28:F34,4)</f>
        <v>0.25</v>
      </c>
      <c r="Q24" s="11">
        <f>N25*P24</f>
        <v>194.79999999999995</v>
      </c>
      <c r="R24" s="11">
        <f>O24+Q24</f>
        <v>544.1999999999999</v>
      </c>
      <c r="S24" s="11">
        <f>M25*6.2%</f>
        <v>243.288</v>
      </c>
      <c r="T24" s="11">
        <f>M25*1.45%</f>
        <v>56.897999999999996</v>
      </c>
      <c r="U24" s="11">
        <f>F24-G24-H24-R24-S24-T24-J24</f>
        <v>2951.814</v>
      </c>
      <c r="V24" s="11">
        <f>45*E24</f>
        <v>675</v>
      </c>
      <c r="W24" s="11">
        <f>U24+V24</f>
        <v>3626.814</v>
      </c>
      <c r="Y24" s="25"/>
      <c r="Z24" s="25"/>
      <c r="AA24" s="27"/>
    </row>
    <row r="25" spans="2:27" ht="15.75" thickBot="1">
      <c r="B25" s="18"/>
      <c r="C25" s="18"/>
      <c r="D25" s="18"/>
      <c r="E25" s="18"/>
      <c r="F25" s="18"/>
      <c r="G25" s="18"/>
      <c r="J25" s="18"/>
      <c r="M25" s="29">
        <f>F24-G24-H24-M24</f>
        <v>3924</v>
      </c>
      <c r="N25" s="21">
        <f>IF(AND(N24&gt;=C28,N24&lt;=D28),N24-C28,IF(AND(N24&gt;=C29,N24&lt;=D29),N24-C29,IF(AND(N24&gt;=C30,N24&lt;=D30),N24-C30,IF(AND(N24&gt;=C31,N24&lt;=D31),N24-C31,IF(AND(N24&gt;=C32,N24&lt;=D32),N24-C32,IF(AND(N24&gt;=C33,N24&lt;=D33),N24-C33,IF(AND(N24&gt;=C34,N24&lt;=C34),N24-C34)))))))</f>
        <v>779.1999999999998</v>
      </c>
      <c r="R25" s="20"/>
      <c r="S25" s="20"/>
      <c r="Y25" s="25"/>
      <c r="Z25" s="25"/>
      <c r="AA25" s="26"/>
    </row>
    <row r="26" spans="2:27" ht="16.5" customHeight="1" thickBot="1" thickTop="1">
      <c r="B26" s="46" t="s">
        <v>65</v>
      </c>
      <c r="C26" s="49" t="s">
        <v>51</v>
      </c>
      <c r="D26" s="50"/>
      <c r="E26" s="50"/>
      <c r="F26" s="51"/>
      <c r="Y26" s="25"/>
      <c r="Z26" s="25"/>
      <c r="AA26" s="26"/>
    </row>
    <row r="27" spans="2:27" ht="15" customHeight="1" thickTop="1">
      <c r="B27" s="47"/>
      <c r="C27" s="5" t="s">
        <v>15</v>
      </c>
      <c r="D27" s="5" t="s">
        <v>16</v>
      </c>
      <c r="E27" s="5" t="s">
        <v>17</v>
      </c>
      <c r="F27" s="5" t="s">
        <v>18</v>
      </c>
      <c r="Y27" s="25"/>
      <c r="Z27" s="25"/>
      <c r="AA27" s="26"/>
    </row>
    <row r="28" spans="2:27" ht="15">
      <c r="B28" s="47"/>
      <c r="C28" s="9">
        <v>0</v>
      </c>
      <c r="D28" s="9">
        <v>598</v>
      </c>
      <c r="E28" s="9">
        <v>0</v>
      </c>
      <c r="F28" s="6">
        <v>0</v>
      </c>
      <c r="S28" s="2"/>
      <c r="T28" s="2"/>
      <c r="U28" s="2"/>
      <c r="Y28" s="25"/>
      <c r="Z28" s="25"/>
      <c r="AA28" s="25"/>
    </row>
    <row r="29" spans="2:27" ht="15">
      <c r="B29" s="47"/>
      <c r="C29" s="9">
        <v>598</v>
      </c>
      <c r="D29" s="9">
        <v>867</v>
      </c>
      <c r="E29" s="9">
        <v>0</v>
      </c>
      <c r="F29" s="7">
        <v>0.1</v>
      </c>
      <c r="S29" s="2"/>
      <c r="T29" s="2"/>
      <c r="U29" s="2"/>
      <c r="Y29" s="25"/>
      <c r="Z29" s="25"/>
      <c r="AA29" s="25"/>
    </row>
    <row r="30" spans="2:27" ht="15">
      <c r="B30" s="47"/>
      <c r="C30" s="9">
        <v>867</v>
      </c>
      <c r="D30" s="9">
        <v>3017</v>
      </c>
      <c r="E30" s="9">
        <v>26.9</v>
      </c>
      <c r="F30" s="7">
        <v>0.15</v>
      </c>
      <c r="S30" s="2"/>
      <c r="T30" s="2"/>
      <c r="U30" s="2"/>
      <c r="Y30" s="25"/>
      <c r="Z30" s="25"/>
      <c r="AA30" s="26"/>
    </row>
    <row r="31" spans="2:27" ht="15">
      <c r="B31" s="47"/>
      <c r="C31" s="9">
        <v>3017</v>
      </c>
      <c r="D31" s="9">
        <v>5544</v>
      </c>
      <c r="E31" s="9">
        <v>349.4</v>
      </c>
      <c r="F31" s="7">
        <v>0.25</v>
      </c>
      <c r="S31" s="2"/>
      <c r="T31" s="2"/>
      <c r="U31" s="2"/>
      <c r="Y31" s="25"/>
      <c r="Z31" s="25"/>
      <c r="AA31" s="26"/>
    </row>
    <row r="32" spans="2:21" ht="15">
      <c r="B32" s="47"/>
      <c r="C32" s="9">
        <v>5544</v>
      </c>
      <c r="D32" s="9">
        <v>14467</v>
      </c>
      <c r="E32" s="9">
        <v>981.15</v>
      </c>
      <c r="F32" s="7">
        <v>0.28</v>
      </c>
      <c r="S32" s="2"/>
      <c r="T32" s="2"/>
      <c r="U32" s="2"/>
    </row>
    <row r="33" spans="2:27" ht="15">
      <c r="B33" s="47"/>
      <c r="C33" s="9">
        <v>14467</v>
      </c>
      <c r="D33" s="9">
        <v>31250</v>
      </c>
      <c r="E33" s="9">
        <v>3479.59</v>
      </c>
      <c r="F33" s="7">
        <v>0.33</v>
      </c>
      <c r="S33" s="2"/>
      <c r="T33" s="2"/>
      <c r="U33" s="2"/>
      <c r="AA33" s="20"/>
    </row>
    <row r="34" spans="2:6" ht="15.75" thickBot="1">
      <c r="B34" s="48"/>
      <c r="C34" s="10">
        <v>31250</v>
      </c>
      <c r="D34" s="10"/>
      <c r="E34" s="10">
        <v>9017.98</v>
      </c>
      <c r="F34" s="8">
        <v>0.35</v>
      </c>
    </row>
    <row r="35" ht="15.75" thickTop="1">
      <c r="AA35" s="20"/>
    </row>
    <row r="36" spans="2:23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2:23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ht="15.75" customHeight="1"/>
  </sheetData>
  <sheetProtection sheet="1" objects="1" scenarios="1" selectLockedCells="1"/>
  <mergeCells count="11">
    <mergeCell ref="B2:W3"/>
    <mergeCell ref="B4:W5"/>
    <mergeCell ref="B9:B17"/>
    <mergeCell ref="C9:F9"/>
    <mergeCell ref="J10:K10"/>
    <mergeCell ref="J11:K11"/>
    <mergeCell ref="B19:W20"/>
    <mergeCell ref="B21:W22"/>
    <mergeCell ref="B26:B34"/>
    <mergeCell ref="C26:F26"/>
    <mergeCell ref="B36:W37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AA37"/>
  <sheetViews>
    <sheetView showGridLines="0" showRowColHeaders="0" workbookViewId="0" topLeftCell="A1">
      <selection activeCell="A2" sqref="A2"/>
    </sheetView>
  </sheetViews>
  <sheetFormatPr defaultColWidth="9.140625" defaultRowHeight="15"/>
  <cols>
    <col min="1" max="1" width="3.28125" style="13" customWidth="1"/>
    <col min="2" max="2" width="9.00390625" style="13" customWidth="1"/>
    <col min="3" max="4" width="10.8515625" style="13" customWidth="1"/>
    <col min="5" max="5" width="13.57421875" style="13" customWidth="1"/>
    <col min="6" max="6" width="10.140625" style="13" bestFit="1" customWidth="1"/>
    <col min="7" max="7" width="10.421875" style="13" bestFit="1" customWidth="1"/>
    <col min="8" max="9" width="9.140625" style="13" customWidth="1"/>
    <col min="10" max="10" width="12.7109375" style="13" bestFit="1" customWidth="1"/>
    <col min="11" max="12" width="13.421875" style="13" customWidth="1"/>
    <col min="13" max="13" width="10.28125" style="13" bestFit="1" customWidth="1"/>
    <col min="14" max="14" width="11.421875" style="13" customWidth="1"/>
    <col min="15" max="16" width="9.140625" style="13" customWidth="1"/>
    <col min="17" max="17" width="10.8515625" style="13" customWidth="1"/>
    <col min="18" max="18" width="10.140625" style="13" bestFit="1" customWidth="1"/>
    <col min="19" max="20" width="9.140625" style="13" customWidth="1"/>
    <col min="21" max="21" width="12.57421875" style="13" customWidth="1"/>
    <col min="22" max="23" width="10.140625" style="13" bestFit="1" customWidth="1"/>
    <col min="24" max="26" width="9.140625" style="13" customWidth="1"/>
    <col min="27" max="27" width="10.140625" style="13" bestFit="1" customWidth="1"/>
    <col min="28" max="16384" width="9.140625" style="13" customWidth="1"/>
  </cols>
  <sheetData>
    <row r="1" ht="15.75" thickBot="1"/>
    <row r="2" spans="2:23" ht="15.75" thickTop="1">
      <c r="B2" s="53" t="s">
        <v>35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2:23" ht="15" customHeight="1" thickBo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</row>
    <row r="4" spans="2:23" ht="15" customHeight="1" thickTop="1"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23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2:26" ht="30">
      <c r="B6" s="30" t="s">
        <v>0</v>
      </c>
      <c r="C6" s="31" t="s">
        <v>1</v>
      </c>
      <c r="D6" s="31" t="s">
        <v>55</v>
      </c>
      <c r="E6" s="31" t="s">
        <v>2</v>
      </c>
      <c r="F6" s="30" t="s">
        <v>3</v>
      </c>
      <c r="G6" s="30" t="s">
        <v>4</v>
      </c>
      <c r="H6" s="30" t="s">
        <v>20</v>
      </c>
      <c r="I6" s="30" t="s">
        <v>22</v>
      </c>
      <c r="J6" s="30" t="s">
        <v>23</v>
      </c>
      <c r="K6" s="30" t="s">
        <v>5</v>
      </c>
      <c r="L6" s="32" t="s">
        <v>54</v>
      </c>
      <c r="M6" s="30" t="s">
        <v>6</v>
      </c>
      <c r="N6" s="30" t="s">
        <v>7</v>
      </c>
      <c r="O6" s="31" t="s">
        <v>8</v>
      </c>
      <c r="P6" s="31" t="s">
        <v>9</v>
      </c>
      <c r="Q6" s="31" t="s">
        <v>25</v>
      </c>
      <c r="R6" s="31" t="s">
        <v>10</v>
      </c>
      <c r="S6" s="31" t="s">
        <v>24</v>
      </c>
      <c r="T6" s="30" t="s">
        <v>11</v>
      </c>
      <c r="U6" s="31" t="s">
        <v>12</v>
      </c>
      <c r="V6" s="30" t="s">
        <v>13</v>
      </c>
      <c r="W6" s="31" t="s">
        <v>14</v>
      </c>
      <c r="X6" s="22"/>
      <c r="Z6" s="14"/>
    </row>
    <row r="7" spans="2:27" ht="15">
      <c r="B7" s="15">
        <v>360</v>
      </c>
      <c r="C7" s="16">
        <v>2</v>
      </c>
      <c r="D7" s="15">
        <v>45</v>
      </c>
      <c r="E7" s="16">
        <v>2</v>
      </c>
      <c r="F7" s="11">
        <f>B7*C7</f>
        <v>720</v>
      </c>
      <c r="G7" s="15"/>
      <c r="H7" s="15"/>
      <c r="I7" s="17">
        <v>0.03</v>
      </c>
      <c r="J7" s="11">
        <f>F7*I7</f>
        <v>21.599999999999998</v>
      </c>
      <c r="K7" s="16"/>
      <c r="L7" s="15">
        <v>912.5</v>
      </c>
      <c r="M7" s="11">
        <f>K7*L7</f>
        <v>0</v>
      </c>
      <c r="N7" s="11">
        <f>F7-G7-H7-M7-J7</f>
        <v>698.4</v>
      </c>
      <c r="O7" s="11">
        <f>VLOOKUP(N7,C11:E17,3)</f>
        <v>0</v>
      </c>
      <c r="P7" s="12">
        <f>VLOOKUP(N7,C11:F17,4)</f>
        <v>0</v>
      </c>
      <c r="Q7" s="11">
        <f>N8*P7</f>
        <v>0</v>
      </c>
      <c r="R7" s="11">
        <f>O7+Q7</f>
        <v>0</v>
      </c>
      <c r="S7" s="11">
        <f>M8*6.2%</f>
        <v>44.64</v>
      </c>
      <c r="T7" s="11">
        <f>M8*1.45%</f>
        <v>10.44</v>
      </c>
      <c r="U7" s="11">
        <f>F7-G7-H7-R7-S7-T7-J7</f>
        <v>643.3199999999999</v>
      </c>
      <c r="V7" s="11">
        <f>E7*D7</f>
        <v>90</v>
      </c>
      <c r="W7" s="11">
        <f>U7+V7</f>
        <v>733.3199999999999</v>
      </c>
      <c r="Y7" s="23"/>
      <c r="Z7" s="24"/>
      <c r="AA7" s="25"/>
    </row>
    <row r="8" spans="2:27" ht="15.75" thickBot="1">
      <c r="B8" s="18"/>
      <c r="C8" s="18"/>
      <c r="D8" s="18"/>
      <c r="E8" s="18"/>
      <c r="F8" s="18"/>
      <c r="G8" s="18"/>
      <c r="M8" s="29">
        <f>F7-G7-H7-M7</f>
        <v>720</v>
      </c>
      <c r="N8" s="21">
        <f>IF(AND(N7&gt;=C11,N7&lt;=D11),N7-C11,IF(AND(N7&gt;=C12,N7&lt;=D12),N7-C12,IF(AND(N7&gt;=C13,N7&lt;=D13),N7-C13,IF(AND(N7&gt;=C14,N7&lt;=D14),N7-C14,IF(AND(N7&gt;=C15,N7&lt;=D15),N7-C15,IF(AND(N7&gt;=C16,N7&lt;=D16),N7-C16,IF(AND(N7&gt;=C17,N7&lt;=C17),N7-C17)))))))</f>
        <v>698.4</v>
      </c>
      <c r="Y8" s="23"/>
      <c r="Z8" s="24"/>
      <c r="AA8" s="25"/>
    </row>
    <row r="9" spans="2:27" ht="16.5" customHeight="1" thickBot="1" thickTop="1">
      <c r="B9" s="46" t="s">
        <v>57</v>
      </c>
      <c r="C9" s="49" t="s">
        <v>51</v>
      </c>
      <c r="D9" s="50"/>
      <c r="E9" s="50"/>
      <c r="F9" s="51"/>
      <c r="H9" s="19"/>
      <c r="Y9" s="25"/>
      <c r="Z9" s="25"/>
      <c r="AA9" s="25"/>
    </row>
    <row r="10" spans="2:27" ht="15" customHeight="1" thickTop="1">
      <c r="B10" s="59"/>
      <c r="C10" s="5" t="s">
        <v>15</v>
      </c>
      <c r="D10" s="5" t="s">
        <v>16</v>
      </c>
      <c r="E10" s="5" t="s">
        <v>17</v>
      </c>
      <c r="F10" s="5" t="s">
        <v>18</v>
      </c>
      <c r="I10" s="28">
        <v>168</v>
      </c>
      <c r="J10" s="61" t="s">
        <v>27</v>
      </c>
      <c r="K10" s="62"/>
      <c r="L10" s="34"/>
      <c r="Y10" s="25"/>
      <c r="Z10" s="25"/>
      <c r="AA10" s="25"/>
    </row>
    <row r="11" spans="2:27" ht="15">
      <c r="B11" s="59"/>
      <c r="C11" s="9">
        <v>0</v>
      </c>
      <c r="D11" s="9">
        <v>3938</v>
      </c>
      <c r="E11" s="9">
        <v>0</v>
      </c>
      <c r="F11" s="6">
        <v>0</v>
      </c>
      <c r="I11" s="28">
        <v>39.14</v>
      </c>
      <c r="J11" s="61" t="s">
        <v>28</v>
      </c>
      <c r="K11" s="62"/>
      <c r="L11" s="34"/>
      <c r="Y11" s="25"/>
      <c r="Z11" s="25"/>
      <c r="AA11" s="25"/>
    </row>
    <row r="12" spans="2:27" ht="15">
      <c r="B12" s="59"/>
      <c r="C12" s="9">
        <v>3938</v>
      </c>
      <c r="D12" s="9">
        <v>6113</v>
      </c>
      <c r="E12" s="9">
        <v>0</v>
      </c>
      <c r="F12" s="7">
        <v>0.1</v>
      </c>
      <c r="Y12" s="25"/>
      <c r="Z12" s="25"/>
      <c r="AA12" s="25"/>
    </row>
    <row r="13" spans="2:27" ht="15">
      <c r="B13" s="59"/>
      <c r="C13" s="9">
        <v>6113</v>
      </c>
      <c r="D13" s="9">
        <v>18913</v>
      </c>
      <c r="E13" s="9">
        <v>217.5</v>
      </c>
      <c r="F13" s="7">
        <v>0.15</v>
      </c>
      <c r="Y13" s="25"/>
      <c r="Z13" s="25"/>
      <c r="AA13" s="25"/>
    </row>
    <row r="14" spans="2:27" ht="15">
      <c r="B14" s="59"/>
      <c r="C14" s="9">
        <v>18913</v>
      </c>
      <c r="D14" s="9">
        <v>29533</v>
      </c>
      <c r="E14" s="9">
        <v>2137.5</v>
      </c>
      <c r="F14" s="7">
        <v>0.25</v>
      </c>
      <c r="Y14" s="25"/>
      <c r="Z14" s="25"/>
      <c r="AA14" s="25"/>
    </row>
    <row r="15" spans="2:27" ht="15">
      <c r="B15" s="59"/>
      <c r="C15" s="9">
        <v>29533</v>
      </c>
      <c r="D15" s="9">
        <v>54150</v>
      </c>
      <c r="E15" s="9">
        <v>4792.5</v>
      </c>
      <c r="F15" s="7">
        <v>0.28</v>
      </c>
      <c r="Y15" s="25"/>
      <c r="Z15" s="25"/>
      <c r="AA15" s="25"/>
    </row>
    <row r="16" spans="2:27" ht="15">
      <c r="B16" s="59"/>
      <c r="C16" s="9">
        <v>54150</v>
      </c>
      <c r="D16" s="9">
        <v>95175</v>
      </c>
      <c r="E16" s="9">
        <v>11685.26</v>
      </c>
      <c r="F16" s="7">
        <v>0.33</v>
      </c>
      <c r="Y16" s="25"/>
      <c r="Z16" s="25"/>
      <c r="AA16" s="25"/>
    </row>
    <row r="17" spans="2:27" ht="15.75" thickBot="1">
      <c r="B17" s="60"/>
      <c r="C17" s="10">
        <v>95175</v>
      </c>
      <c r="D17" s="10"/>
      <c r="E17" s="10">
        <v>25223.51</v>
      </c>
      <c r="F17" s="8">
        <v>0.35</v>
      </c>
      <c r="Y17" s="25"/>
      <c r="Z17" s="25"/>
      <c r="AA17" s="25"/>
    </row>
    <row r="18" spans="25:27" ht="16.5" thickBot="1" thickTop="1">
      <c r="Y18" s="25"/>
      <c r="Z18" s="25"/>
      <c r="AA18" s="25"/>
    </row>
    <row r="19" spans="2:27" ht="15.75" customHeight="1" thickTop="1">
      <c r="B19" s="37" t="s">
        <v>36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Y19" s="25"/>
      <c r="Z19" s="25"/>
      <c r="AA19" s="25"/>
    </row>
    <row r="20" spans="2:27" ht="15.75" customHeight="1" thickBot="1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  <c r="Y20" s="25"/>
      <c r="Z20" s="25"/>
      <c r="AA20" s="25"/>
    </row>
    <row r="21" spans="2:27" ht="15.75" customHeight="1" thickTop="1">
      <c r="B21" s="43" t="s">
        <v>52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Y21" s="25"/>
      <c r="Z21" s="25"/>
      <c r="AA21" s="26"/>
    </row>
    <row r="22" spans="2:2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Y22" s="25"/>
      <c r="Z22" s="25"/>
      <c r="AA22" s="25"/>
    </row>
    <row r="23" spans="2:27" ht="30">
      <c r="B23" s="30" t="s">
        <v>0</v>
      </c>
      <c r="C23" s="31" t="s">
        <v>1</v>
      </c>
      <c r="D23" s="36" t="s">
        <v>55</v>
      </c>
      <c r="E23" s="31" t="s">
        <v>2</v>
      </c>
      <c r="F23" s="30" t="s">
        <v>3</v>
      </c>
      <c r="G23" s="30" t="s">
        <v>4</v>
      </c>
      <c r="H23" s="30" t="s">
        <v>20</v>
      </c>
      <c r="I23" s="30" t="s">
        <v>22</v>
      </c>
      <c r="J23" s="30" t="s">
        <v>23</v>
      </c>
      <c r="K23" s="30" t="s">
        <v>5</v>
      </c>
      <c r="L23" s="32" t="s">
        <v>54</v>
      </c>
      <c r="M23" s="30" t="s">
        <v>6</v>
      </c>
      <c r="N23" s="30" t="s">
        <v>7</v>
      </c>
      <c r="O23" s="31" t="s">
        <v>8</v>
      </c>
      <c r="P23" s="31" t="s">
        <v>9</v>
      </c>
      <c r="Q23" s="31" t="s">
        <v>26</v>
      </c>
      <c r="R23" s="31" t="s">
        <v>10</v>
      </c>
      <c r="S23" s="31" t="s">
        <v>24</v>
      </c>
      <c r="T23" s="30" t="s">
        <v>11</v>
      </c>
      <c r="U23" s="31" t="s">
        <v>12</v>
      </c>
      <c r="V23" s="30" t="s">
        <v>13</v>
      </c>
      <c r="W23" s="31" t="s">
        <v>14</v>
      </c>
      <c r="Y23" s="25"/>
      <c r="Z23" s="25"/>
      <c r="AA23" s="25"/>
    </row>
    <row r="24" spans="2:27" ht="15">
      <c r="B24" s="15">
        <v>284</v>
      </c>
      <c r="C24" s="16">
        <v>15</v>
      </c>
      <c r="D24" s="15">
        <v>45</v>
      </c>
      <c r="E24" s="16">
        <v>15</v>
      </c>
      <c r="F24" s="11">
        <f>B24*C24</f>
        <v>4260</v>
      </c>
      <c r="G24" s="15">
        <v>336</v>
      </c>
      <c r="H24" s="15"/>
      <c r="I24" s="17">
        <v>0.03</v>
      </c>
      <c r="J24" s="11">
        <f>F24*I24</f>
        <v>127.8</v>
      </c>
      <c r="K24" s="16"/>
      <c r="L24" s="15">
        <v>912.5</v>
      </c>
      <c r="M24" s="11">
        <f>K24*L24</f>
        <v>0</v>
      </c>
      <c r="N24" s="11">
        <f>F24-G24-H24-J24-M24</f>
        <v>3796.2</v>
      </c>
      <c r="O24" s="11">
        <f>VLOOKUP(N24,C28:E34,3)</f>
        <v>80.5</v>
      </c>
      <c r="P24" s="12">
        <f>VLOOKUP(N24,C28:F34,4)</f>
        <v>0.15</v>
      </c>
      <c r="Q24" s="11">
        <f>N25*P24</f>
        <v>179.42999999999998</v>
      </c>
      <c r="R24" s="11">
        <f>O24+Q24</f>
        <v>259.92999999999995</v>
      </c>
      <c r="S24" s="11">
        <f>M25*6.2%</f>
        <v>243.288</v>
      </c>
      <c r="T24" s="11">
        <f>M25*1.45%</f>
        <v>56.897999999999996</v>
      </c>
      <c r="U24" s="11">
        <f>F24-G24-H24-R24-S24-T24-J24</f>
        <v>3236.084</v>
      </c>
      <c r="V24" s="11">
        <f>E24*D24</f>
        <v>675</v>
      </c>
      <c r="W24" s="11">
        <f>U24+V24</f>
        <v>3911.084</v>
      </c>
      <c r="Y24" s="25"/>
      <c r="Z24" s="25"/>
      <c r="AA24" s="27"/>
    </row>
    <row r="25" spans="2:27" ht="15.75" thickBot="1">
      <c r="B25" s="18"/>
      <c r="C25" s="18"/>
      <c r="D25" s="18"/>
      <c r="E25" s="18"/>
      <c r="F25" s="18"/>
      <c r="G25" s="18"/>
      <c r="J25" s="18"/>
      <c r="M25" s="29">
        <f>F24-G24-H24-M24</f>
        <v>3924</v>
      </c>
      <c r="N25" s="21">
        <f>IF(AND(N24&gt;=C28,N24&lt;=D28),N24-C28,IF(AND(N24&gt;=C29,N24&lt;=D29),N24-C29,IF(AND(N24&gt;=C30,N24&lt;=D30),N24-C30,IF(AND(N24&gt;=C31,N24&lt;=D31),N24-C31,IF(AND(N24&gt;=C32,N24&lt;=D32),N24-C32,IF(AND(N24&gt;=C33,N24&lt;=D33),N24-C33,IF(AND(N24&gt;=C34,N24&lt;=C34),N24-C34)))))))</f>
        <v>1196.1999999999998</v>
      </c>
      <c r="R25" s="20"/>
      <c r="S25" s="20"/>
      <c r="Y25" s="25"/>
      <c r="Z25" s="25"/>
      <c r="AA25" s="26"/>
    </row>
    <row r="26" spans="2:27" ht="16.5" customHeight="1" thickBot="1" thickTop="1">
      <c r="B26" s="46" t="s">
        <v>56</v>
      </c>
      <c r="C26" s="49" t="s">
        <v>51</v>
      </c>
      <c r="D26" s="50"/>
      <c r="E26" s="50"/>
      <c r="F26" s="51"/>
      <c r="Y26" s="25"/>
      <c r="Z26" s="25"/>
      <c r="AA26" s="26"/>
    </row>
    <row r="27" spans="2:27" ht="15" customHeight="1" thickTop="1">
      <c r="B27" s="47"/>
      <c r="C27" s="5" t="s">
        <v>15</v>
      </c>
      <c r="D27" s="5" t="s">
        <v>16</v>
      </c>
      <c r="E27" s="5" t="s">
        <v>17</v>
      </c>
      <c r="F27" s="5" t="s">
        <v>18</v>
      </c>
      <c r="Y27" s="25"/>
      <c r="Z27" s="25"/>
      <c r="AA27" s="26"/>
    </row>
    <row r="28" spans="2:27" ht="15">
      <c r="B28" s="47"/>
      <c r="C28" s="9">
        <v>0</v>
      </c>
      <c r="D28" s="9">
        <v>1795</v>
      </c>
      <c r="E28" s="9">
        <v>0</v>
      </c>
      <c r="F28" s="6">
        <v>0</v>
      </c>
      <c r="Y28" s="25"/>
      <c r="Z28" s="25"/>
      <c r="AA28" s="25"/>
    </row>
    <row r="29" spans="2:27" ht="15">
      <c r="B29" s="47"/>
      <c r="C29" s="9">
        <v>1795</v>
      </c>
      <c r="D29" s="9">
        <v>2600</v>
      </c>
      <c r="E29" s="9">
        <v>0</v>
      </c>
      <c r="F29" s="7">
        <v>0.1</v>
      </c>
      <c r="Y29" s="25"/>
      <c r="Z29" s="25"/>
      <c r="AA29" s="25"/>
    </row>
    <row r="30" spans="2:27" ht="15">
      <c r="B30" s="47"/>
      <c r="C30" s="9">
        <v>2600</v>
      </c>
      <c r="D30" s="9">
        <v>9050</v>
      </c>
      <c r="E30" s="9">
        <v>80.5</v>
      </c>
      <c r="F30" s="7">
        <v>0.15</v>
      </c>
      <c r="Y30" s="25"/>
      <c r="Z30" s="25"/>
      <c r="AA30" s="26"/>
    </row>
    <row r="31" spans="2:27" ht="15">
      <c r="B31" s="47"/>
      <c r="C31" s="9">
        <v>9050</v>
      </c>
      <c r="D31" s="9">
        <v>16633</v>
      </c>
      <c r="E31" s="9">
        <v>1048</v>
      </c>
      <c r="F31" s="7">
        <v>0.25</v>
      </c>
      <c r="Y31" s="25"/>
      <c r="Z31" s="25"/>
      <c r="AA31" s="26"/>
    </row>
    <row r="32" spans="2:6" ht="15">
      <c r="B32" s="47"/>
      <c r="C32" s="9">
        <v>16633</v>
      </c>
      <c r="D32" s="9">
        <v>43400</v>
      </c>
      <c r="E32" s="9">
        <v>2943.75</v>
      </c>
      <c r="F32" s="7">
        <v>0.28</v>
      </c>
    </row>
    <row r="33" spans="2:27" ht="15">
      <c r="B33" s="47"/>
      <c r="C33" s="9">
        <v>43400</v>
      </c>
      <c r="D33" s="9">
        <v>93750</v>
      </c>
      <c r="E33" s="9">
        <v>10438.51</v>
      </c>
      <c r="F33" s="7">
        <v>0.33</v>
      </c>
      <c r="AA33" s="20"/>
    </row>
    <row r="34" spans="2:6" ht="15.75" thickBot="1">
      <c r="B34" s="48"/>
      <c r="C34" s="10">
        <v>93750</v>
      </c>
      <c r="D34" s="10"/>
      <c r="E34" s="10">
        <v>27054.01</v>
      </c>
      <c r="F34" s="8">
        <v>0.35</v>
      </c>
    </row>
    <row r="35" ht="15.75" thickTop="1">
      <c r="AA35" s="20"/>
    </row>
    <row r="36" spans="2:23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2:23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ht="15.75" customHeight="1"/>
  </sheetData>
  <sheetProtection sheet="1" objects="1" scenarios="1" selectLockedCells="1"/>
  <mergeCells count="11">
    <mergeCell ref="B2:W3"/>
    <mergeCell ref="B4:W5"/>
    <mergeCell ref="B9:B17"/>
    <mergeCell ref="C9:F9"/>
    <mergeCell ref="J10:K10"/>
    <mergeCell ref="J11:K11"/>
    <mergeCell ref="B19:W20"/>
    <mergeCell ref="B21:W22"/>
    <mergeCell ref="B26:B34"/>
    <mergeCell ref="C26:F26"/>
    <mergeCell ref="B36:W37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AA37"/>
  <sheetViews>
    <sheetView showGridLines="0" showRowColHeaders="0" workbookViewId="0" topLeftCell="A1">
      <selection activeCell="A2" sqref="A2"/>
    </sheetView>
  </sheetViews>
  <sheetFormatPr defaultColWidth="9.140625" defaultRowHeight="15"/>
  <cols>
    <col min="1" max="1" width="3.28125" style="13" customWidth="1"/>
    <col min="2" max="2" width="9.00390625" style="13" customWidth="1"/>
    <col min="3" max="4" width="10.8515625" style="13" customWidth="1"/>
    <col min="5" max="5" width="13.57421875" style="13" customWidth="1"/>
    <col min="6" max="6" width="10.140625" style="13" bestFit="1" customWidth="1"/>
    <col min="7" max="7" width="10.421875" style="13" bestFit="1" customWidth="1"/>
    <col min="8" max="9" width="9.140625" style="13" customWidth="1"/>
    <col min="10" max="10" width="12.7109375" style="13" bestFit="1" customWidth="1"/>
    <col min="11" max="12" width="13.421875" style="13" customWidth="1"/>
    <col min="13" max="13" width="10.28125" style="13" bestFit="1" customWidth="1"/>
    <col min="14" max="14" width="11.421875" style="13" customWidth="1"/>
    <col min="15" max="16" width="9.140625" style="13" customWidth="1"/>
    <col min="17" max="17" width="10.8515625" style="13" customWidth="1"/>
    <col min="18" max="18" width="10.140625" style="13" bestFit="1" customWidth="1"/>
    <col min="19" max="20" width="9.140625" style="13" customWidth="1"/>
    <col min="21" max="21" width="12.57421875" style="13" customWidth="1"/>
    <col min="22" max="23" width="10.140625" style="13" bestFit="1" customWidth="1"/>
    <col min="24" max="26" width="9.140625" style="13" customWidth="1"/>
    <col min="27" max="27" width="10.140625" style="13" bestFit="1" customWidth="1"/>
    <col min="28" max="16384" width="9.140625" style="13" customWidth="1"/>
  </cols>
  <sheetData>
    <row r="1" ht="15.75" thickBot="1"/>
    <row r="2" spans="2:23" ht="15.75" thickTop="1">
      <c r="B2" s="53" t="s">
        <v>37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2:23" ht="15" customHeight="1" thickBo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</row>
    <row r="4" spans="2:23" ht="15" customHeight="1" thickTop="1"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23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2:26" ht="30">
      <c r="B6" s="30" t="s">
        <v>0</v>
      </c>
      <c r="C6" s="31" t="s">
        <v>1</v>
      </c>
      <c r="D6" s="31" t="s">
        <v>53</v>
      </c>
      <c r="E6" s="31" t="s">
        <v>2</v>
      </c>
      <c r="F6" s="30" t="s">
        <v>3</v>
      </c>
      <c r="G6" s="30" t="s">
        <v>4</v>
      </c>
      <c r="H6" s="30" t="s">
        <v>20</v>
      </c>
      <c r="I6" s="30" t="s">
        <v>22</v>
      </c>
      <c r="J6" s="30" t="s">
        <v>23</v>
      </c>
      <c r="K6" s="30" t="s">
        <v>5</v>
      </c>
      <c r="L6" s="31" t="s">
        <v>54</v>
      </c>
      <c r="M6" s="30" t="s">
        <v>6</v>
      </c>
      <c r="N6" s="30" t="s">
        <v>7</v>
      </c>
      <c r="O6" s="31" t="s">
        <v>8</v>
      </c>
      <c r="P6" s="31" t="s">
        <v>9</v>
      </c>
      <c r="Q6" s="31" t="s">
        <v>25</v>
      </c>
      <c r="R6" s="31" t="s">
        <v>10</v>
      </c>
      <c r="S6" s="31" t="s">
        <v>24</v>
      </c>
      <c r="T6" s="30" t="s">
        <v>11</v>
      </c>
      <c r="U6" s="31" t="s">
        <v>12</v>
      </c>
      <c r="V6" s="30" t="s">
        <v>13</v>
      </c>
      <c r="W6" s="31" t="s">
        <v>14</v>
      </c>
      <c r="X6" s="22"/>
      <c r="Z6" s="14"/>
    </row>
    <row r="7" spans="2:27" ht="15">
      <c r="B7" s="15">
        <v>360</v>
      </c>
      <c r="C7" s="16">
        <v>2</v>
      </c>
      <c r="D7" s="15">
        <v>45</v>
      </c>
      <c r="E7" s="16">
        <v>2</v>
      </c>
      <c r="F7" s="11">
        <f>B7*C7</f>
        <v>720</v>
      </c>
      <c r="G7" s="15"/>
      <c r="H7" s="15"/>
      <c r="I7" s="17">
        <v>0.03</v>
      </c>
      <c r="J7" s="11">
        <f>F7*I7</f>
        <v>21.599999999999998</v>
      </c>
      <c r="K7" s="16"/>
      <c r="L7" s="15">
        <v>1825</v>
      </c>
      <c r="M7" s="11">
        <f>K7*1750</f>
        <v>0</v>
      </c>
      <c r="N7" s="11">
        <f>F7-G7-H7-M7-J7</f>
        <v>698.4</v>
      </c>
      <c r="O7" s="11">
        <f>VLOOKUP(N7,C11:E17,3)</f>
        <v>0</v>
      </c>
      <c r="P7" s="12">
        <f>VLOOKUP(N7,C11:F17,4)</f>
        <v>0</v>
      </c>
      <c r="Q7" s="11">
        <f>N8*P7</f>
        <v>0</v>
      </c>
      <c r="R7" s="11">
        <f>O7+Q7</f>
        <v>0</v>
      </c>
      <c r="S7" s="11">
        <f>M8*6.2%</f>
        <v>44.64</v>
      </c>
      <c r="T7" s="11">
        <f>M8*1.45%</f>
        <v>10.44</v>
      </c>
      <c r="U7" s="11">
        <f>F7-G7-H7-R7-S7-T7-J7</f>
        <v>643.3199999999999</v>
      </c>
      <c r="V7" s="11">
        <f>E7*45</f>
        <v>90</v>
      </c>
      <c r="W7" s="11">
        <f>U7+V7</f>
        <v>733.3199999999999</v>
      </c>
      <c r="Y7" s="23"/>
      <c r="Z7" s="24"/>
      <c r="AA7" s="25"/>
    </row>
    <row r="8" spans="2:27" ht="15.75" thickBot="1">
      <c r="B8" s="18"/>
      <c r="C8" s="18"/>
      <c r="D8" s="18"/>
      <c r="E8" s="18"/>
      <c r="F8" s="18"/>
      <c r="G8" s="18"/>
      <c r="M8" s="29">
        <f>F7-G7-H7-M7</f>
        <v>720</v>
      </c>
      <c r="N8" s="21">
        <f>IF(AND(N7&gt;=C11,N7&lt;=D11),N7-C11,IF(AND(N7&gt;=C12,N7&lt;=D12),N7-C12,IF(AND(N7&gt;=C13,N7&lt;=D13),N7-C13,IF(AND(N7&gt;=C14,N7&lt;=D14),N7-C14,IF(AND(N7&gt;=C15,N7&lt;=D15),N7-C15,IF(AND(N7&gt;=C16,N7&lt;=D16),N7-C16,IF(AND(N7&gt;=C17,N7&lt;=C17),N7-C17)))))))</f>
        <v>698.4</v>
      </c>
      <c r="Y8" s="23"/>
      <c r="Z8" s="24"/>
      <c r="AA8" s="25"/>
    </row>
    <row r="9" spans="2:27" ht="16.5" customHeight="1" thickBot="1" thickTop="1">
      <c r="B9" s="46" t="s">
        <v>66</v>
      </c>
      <c r="C9" s="49" t="s">
        <v>51</v>
      </c>
      <c r="D9" s="50"/>
      <c r="E9" s="50"/>
      <c r="F9" s="51"/>
      <c r="H9" s="19"/>
      <c r="Y9" s="25"/>
      <c r="Z9" s="25"/>
      <c r="AA9" s="25"/>
    </row>
    <row r="10" spans="2:27" ht="15" customHeight="1" thickTop="1">
      <c r="B10" s="59"/>
      <c r="C10" s="5" t="s">
        <v>15</v>
      </c>
      <c r="D10" s="5" t="s">
        <v>16</v>
      </c>
      <c r="E10" s="5" t="s">
        <v>17</v>
      </c>
      <c r="F10" s="5" t="s">
        <v>18</v>
      </c>
      <c r="I10" s="28">
        <v>168</v>
      </c>
      <c r="J10" s="61" t="s">
        <v>27</v>
      </c>
      <c r="K10" s="62"/>
      <c r="L10" s="34"/>
      <c r="S10" s="2"/>
      <c r="T10" s="2"/>
      <c r="U10" s="2"/>
      <c r="Y10" s="25"/>
      <c r="Z10" s="25"/>
      <c r="AA10" s="25"/>
    </row>
    <row r="11" spans="2:27" ht="15">
      <c r="B11" s="59"/>
      <c r="C11" s="9">
        <v>0</v>
      </c>
      <c r="D11" s="9">
        <v>7875</v>
      </c>
      <c r="E11" s="9">
        <v>0</v>
      </c>
      <c r="F11" s="6">
        <v>0</v>
      </c>
      <c r="I11" s="28">
        <v>39.14</v>
      </c>
      <c r="J11" s="61" t="s">
        <v>28</v>
      </c>
      <c r="K11" s="62"/>
      <c r="L11" s="34"/>
      <c r="S11" s="2"/>
      <c r="T11" s="2"/>
      <c r="U11" s="2"/>
      <c r="Y11" s="25"/>
      <c r="Z11" s="25"/>
      <c r="AA11" s="25"/>
    </row>
    <row r="12" spans="2:27" ht="15">
      <c r="B12" s="59"/>
      <c r="C12" s="9">
        <v>7875</v>
      </c>
      <c r="D12" s="9">
        <v>12225</v>
      </c>
      <c r="E12" s="9">
        <v>0</v>
      </c>
      <c r="F12" s="7">
        <v>0.1</v>
      </c>
      <c r="S12" s="2"/>
      <c r="T12" s="2"/>
      <c r="U12" s="2"/>
      <c r="Y12" s="25"/>
      <c r="Z12" s="25"/>
      <c r="AA12" s="25"/>
    </row>
    <row r="13" spans="2:27" ht="15">
      <c r="B13" s="59"/>
      <c r="C13" s="9">
        <v>12225</v>
      </c>
      <c r="D13" s="9">
        <v>37825</v>
      </c>
      <c r="E13" s="9">
        <v>435</v>
      </c>
      <c r="F13" s="7">
        <v>0.15</v>
      </c>
      <c r="S13" s="2"/>
      <c r="T13" s="2"/>
      <c r="U13" s="2"/>
      <c r="Y13" s="25"/>
      <c r="Z13" s="25"/>
      <c r="AA13" s="25"/>
    </row>
    <row r="14" spans="2:27" ht="15">
      <c r="B14" s="59"/>
      <c r="C14" s="9">
        <v>37825</v>
      </c>
      <c r="D14" s="9">
        <v>59065</v>
      </c>
      <c r="E14" s="9">
        <v>4275</v>
      </c>
      <c r="F14" s="7">
        <v>0.25</v>
      </c>
      <c r="S14" s="2"/>
      <c r="T14" s="2"/>
      <c r="U14" s="2"/>
      <c r="Y14" s="25"/>
      <c r="Z14" s="25"/>
      <c r="AA14" s="25"/>
    </row>
    <row r="15" spans="2:27" ht="15">
      <c r="B15" s="59"/>
      <c r="C15" s="9">
        <v>59065</v>
      </c>
      <c r="D15" s="9">
        <v>108300</v>
      </c>
      <c r="E15" s="9">
        <v>9585</v>
      </c>
      <c r="F15" s="7">
        <v>0.28</v>
      </c>
      <c r="S15" s="2"/>
      <c r="T15" s="2"/>
      <c r="U15" s="2"/>
      <c r="Y15" s="25"/>
      <c r="Z15" s="25"/>
      <c r="AA15" s="25"/>
    </row>
    <row r="16" spans="2:27" ht="15">
      <c r="B16" s="59"/>
      <c r="C16" s="9">
        <v>108300</v>
      </c>
      <c r="D16" s="9">
        <v>190350</v>
      </c>
      <c r="E16" s="9">
        <v>23370.8</v>
      </c>
      <c r="F16" s="7">
        <v>0.33</v>
      </c>
      <c r="Y16" s="25"/>
      <c r="Z16" s="25"/>
      <c r="AA16" s="25"/>
    </row>
    <row r="17" spans="2:27" ht="15.75" thickBot="1">
      <c r="B17" s="60"/>
      <c r="C17" s="10">
        <v>190350</v>
      </c>
      <c r="D17" s="10"/>
      <c r="E17" s="10">
        <v>50447.3</v>
      </c>
      <c r="F17" s="8">
        <v>0.35</v>
      </c>
      <c r="Y17" s="25"/>
      <c r="Z17" s="25"/>
      <c r="AA17" s="25"/>
    </row>
    <row r="18" spans="25:27" ht="16.5" thickBot="1" thickTop="1">
      <c r="Y18" s="25"/>
      <c r="Z18" s="25"/>
      <c r="AA18" s="25"/>
    </row>
    <row r="19" spans="2:27" ht="15.75" customHeight="1" thickTop="1">
      <c r="B19" s="37" t="s">
        <v>38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Y19" s="25"/>
      <c r="Z19" s="25"/>
      <c r="AA19" s="25"/>
    </row>
    <row r="20" spans="2:27" ht="15.75" customHeight="1" thickBot="1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  <c r="Y20" s="25"/>
      <c r="Z20" s="25"/>
      <c r="AA20" s="25"/>
    </row>
    <row r="21" spans="2:27" ht="15.75" customHeight="1" thickTop="1">
      <c r="B21" s="43" t="s">
        <v>52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Y21" s="25"/>
      <c r="Z21" s="25"/>
      <c r="AA21" s="26"/>
    </row>
    <row r="22" spans="2:2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Y22" s="25"/>
      <c r="Z22" s="25"/>
      <c r="AA22" s="25"/>
    </row>
    <row r="23" spans="2:27" ht="30">
      <c r="B23" s="30" t="s">
        <v>0</v>
      </c>
      <c r="C23" s="31" t="s">
        <v>1</v>
      </c>
      <c r="D23" s="31" t="s">
        <v>53</v>
      </c>
      <c r="E23" s="31" t="s">
        <v>2</v>
      </c>
      <c r="F23" s="30" t="s">
        <v>3</v>
      </c>
      <c r="G23" s="30" t="s">
        <v>4</v>
      </c>
      <c r="H23" s="30" t="s">
        <v>20</v>
      </c>
      <c r="I23" s="30" t="s">
        <v>22</v>
      </c>
      <c r="J23" s="30" t="s">
        <v>23</v>
      </c>
      <c r="K23" s="30" t="s">
        <v>5</v>
      </c>
      <c r="L23" s="31" t="s">
        <v>54</v>
      </c>
      <c r="M23" s="30" t="s">
        <v>6</v>
      </c>
      <c r="N23" s="30" t="s">
        <v>7</v>
      </c>
      <c r="O23" s="31" t="s">
        <v>8</v>
      </c>
      <c r="P23" s="31" t="s">
        <v>9</v>
      </c>
      <c r="Q23" s="31" t="s">
        <v>26</v>
      </c>
      <c r="R23" s="31" t="s">
        <v>10</v>
      </c>
      <c r="S23" s="31" t="s">
        <v>24</v>
      </c>
      <c r="T23" s="30" t="s">
        <v>11</v>
      </c>
      <c r="U23" s="31" t="s">
        <v>12</v>
      </c>
      <c r="V23" s="30" t="s">
        <v>13</v>
      </c>
      <c r="W23" s="31" t="s">
        <v>14</v>
      </c>
      <c r="Y23" s="25"/>
      <c r="Z23" s="25"/>
      <c r="AA23" s="25"/>
    </row>
    <row r="24" spans="2:27" ht="15">
      <c r="B24" s="15">
        <v>284</v>
      </c>
      <c r="C24" s="16">
        <v>15</v>
      </c>
      <c r="D24" s="15">
        <v>45</v>
      </c>
      <c r="E24" s="16">
        <v>15</v>
      </c>
      <c r="F24" s="11">
        <f>B24*C24</f>
        <v>4260</v>
      </c>
      <c r="G24" s="15">
        <v>336</v>
      </c>
      <c r="H24" s="15"/>
      <c r="I24" s="17">
        <v>0.03</v>
      </c>
      <c r="J24" s="11">
        <f>F24*I24</f>
        <v>127.8</v>
      </c>
      <c r="K24" s="16">
        <v>0</v>
      </c>
      <c r="L24" s="15">
        <v>1825</v>
      </c>
      <c r="M24" s="11">
        <f>K24*1750</f>
        <v>0</v>
      </c>
      <c r="N24" s="11">
        <f>F24-G24-H24-J24-M24</f>
        <v>3796.2</v>
      </c>
      <c r="O24" s="11">
        <f>VLOOKUP(N24,C28:E34,3)</f>
        <v>0</v>
      </c>
      <c r="P24" s="12">
        <f>VLOOKUP(N24,C28:F34,4)</f>
        <v>0.1</v>
      </c>
      <c r="Q24" s="11">
        <f>N25*P24</f>
        <v>20.619999999999983</v>
      </c>
      <c r="R24" s="11">
        <f>O24+Q24</f>
        <v>20.619999999999983</v>
      </c>
      <c r="S24" s="11">
        <f>M25*6.2%</f>
        <v>243.288</v>
      </c>
      <c r="T24" s="11">
        <f>M25*1.45%</f>
        <v>56.897999999999996</v>
      </c>
      <c r="U24" s="11">
        <f>F24-G24-H24-R24-S24-T24-J24</f>
        <v>3475.394</v>
      </c>
      <c r="V24" s="11">
        <f>45*E24</f>
        <v>675</v>
      </c>
      <c r="W24" s="11">
        <f>U24+V24</f>
        <v>4150.394</v>
      </c>
      <c r="Y24" s="25"/>
      <c r="Z24" s="25"/>
      <c r="AA24" s="27"/>
    </row>
    <row r="25" spans="2:27" ht="15.75" thickBot="1">
      <c r="B25" s="18"/>
      <c r="C25" s="18"/>
      <c r="D25" s="18"/>
      <c r="E25" s="18"/>
      <c r="F25" s="18"/>
      <c r="G25" s="18"/>
      <c r="J25" s="18"/>
      <c r="M25" s="29">
        <f>F24-G24-H24-M24</f>
        <v>3924</v>
      </c>
      <c r="N25" s="21">
        <f>IF(AND(N24&gt;=C28,N24&lt;=D28),N24-C28,IF(AND(N24&gt;=C29,N24&lt;=D29),N24-C29,IF(AND(N24&gt;=C30,N24&lt;=D30),N24-C30,IF(AND(N24&gt;=C31,N24&lt;=D31),N24-C31,IF(AND(N24&gt;=C32,N24&lt;=D32),N24-C32,IF(AND(N24&gt;=C33,N24&lt;=D33),N24-C33,IF(AND(N24&gt;=C34,N24&lt;=C34),N24-C34)))))))</f>
        <v>206.19999999999982</v>
      </c>
      <c r="R25" s="20"/>
      <c r="S25" s="20"/>
      <c r="Y25" s="25"/>
      <c r="Z25" s="25"/>
      <c r="AA25" s="26"/>
    </row>
    <row r="26" spans="2:27" ht="16.5" customHeight="1" thickBot="1" thickTop="1">
      <c r="B26" s="46" t="s">
        <v>67</v>
      </c>
      <c r="C26" s="49" t="s">
        <v>51</v>
      </c>
      <c r="D26" s="50"/>
      <c r="E26" s="50"/>
      <c r="F26" s="51"/>
      <c r="Y26" s="25"/>
      <c r="Z26" s="25"/>
      <c r="AA26" s="26"/>
    </row>
    <row r="27" spans="2:27" ht="15" customHeight="1" thickTop="1">
      <c r="B27" s="47"/>
      <c r="C27" s="5" t="s">
        <v>15</v>
      </c>
      <c r="D27" s="5" t="s">
        <v>16</v>
      </c>
      <c r="E27" s="5" t="s">
        <v>17</v>
      </c>
      <c r="F27" s="5" t="s">
        <v>18</v>
      </c>
      <c r="Y27" s="25"/>
      <c r="Z27" s="25"/>
      <c r="AA27" s="26"/>
    </row>
    <row r="28" spans="2:27" ht="15">
      <c r="B28" s="47"/>
      <c r="C28" s="9">
        <v>0</v>
      </c>
      <c r="D28" s="9">
        <v>3590</v>
      </c>
      <c r="E28" s="9">
        <v>0</v>
      </c>
      <c r="F28" s="6">
        <v>0</v>
      </c>
      <c r="S28" s="2"/>
      <c r="T28" s="2"/>
      <c r="U28" s="2"/>
      <c r="Y28" s="25"/>
      <c r="Z28" s="25"/>
      <c r="AA28" s="25"/>
    </row>
    <row r="29" spans="2:27" ht="15">
      <c r="B29" s="47"/>
      <c r="C29" s="9">
        <v>3590</v>
      </c>
      <c r="D29" s="9">
        <v>5200</v>
      </c>
      <c r="E29" s="9">
        <v>0</v>
      </c>
      <c r="F29" s="7">
        <v>0.1</v>
      </c>
      <c r="S29" s="2"/>
      <c r="T29" s="2"/>
      <c r="U29" s="2"/>
      <c r="Y29" s="25"/>
      <c r="Z29" s="25"/>
      <c r="AA29" s="25"/>
    </row>
    <row r="30" spans="2:27" ht="15">
      <c r="B30" s="47"/>
      <c r="C30" s="9">
        <v>5200</v>
      </c>
      <c r="D30" s="9">
        <v>18100</v>
      </c>
      <c r="E30" s="9">
        <v>161</v>
      </c>
      <c r="F30" s="7">
        <v>0.15</v>
      </c>
      <c r="S30" s="2"/>
      <c r="T30" s="2"/>
      <c r="U30" s="2"/>
      <c r="Y30" s="25"/>
      <c r="Z30" s="25"/>
      <c r="AA30" s="26"/>
    </row>
    <row r="31" spans="2:27" ht="15">
      <c r="B31" s="47"/>
      <c r="C31" s="9">
        <v>18100</v>
      </c>
      <c r="D31" s="9">
        <v>33265</v>
      </c>
      <c r="E31" s="9">
        <v>2096</v>
      </c>
      <c r="F31" s="7">
        <v>0.25</v>
      </c>
      <c r="S31" s="2"/>
      <c r="T31" s="2"/>
      <c r="U31" s="2"/>
      <c r="Y31" s="25"/>
      <c r="Z31" s="25"/>
      <c r="AA31" s="26"/>
    </row>
    <row r="32" spans="2:21" ht="15">
      <c r="B32" s="47"/>
      <c r="C32" s="9">
        <v>33265</v>
      </c>
      <c r="D32" s="9">
        <v>86800</v>
      </c>
      <c r="E32" s="9">
        <v>5887.25</v>
      </c>
      <c r="F32" s="7">
        <v>0.28</v>
      </c>
      <c r="S32" s="2"/>
      <c r="T32" s="2"/>
      <c r="U32" s="2"/>
    </row>
    <row r="33" spans="2:27" ht="15">
      <c r="B33" s="47"/>
      <c r="C33" s="9">
        <v>86800</v>
      </c>
      <c r="D33" s="9">
        <v>187500</v>
      </c>
      <c r="E33" s="9">
        <v>20877.05</v>
      </c>
      <c r="F33" s="7">
        <v>0.33</v>
      </c>
      <c r="S33" s="2"/>
      <c r="T33" s="2"/>
      <c r="U33" s="2"/>
      <c r="AA33" s="20"/>
    </row>
    <row r="34" spans="2:6" ht="15.75" thickBot="1">
      <c r="B34" s="48"/>
      <c r="C34" s="10">
        <v>187500</v>
      </c>
      <c r="D34" s="10"/>
      <c r="E34" s="10">
        <v>54108.05</v>
      </c>
      <c r="F34" s="8">
        <v>0.35</v>
      </c>
    </row>
    <row r="35" ht="15.75" thickTop="1">
      <c r="AA35" s="20"/>
    </row>
    <row r="36" spans="2:23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2:23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ht="15.75" customHeight="1"/>
  </sheetData>
  <sheetProtection sheet="1" objects="1" scenarios="1" selectLockedCells="1"/>
  <mergeCells count="11">
    <mergeCell ref="B2:W3"/>
    <mergeCell ref="B4:W5"/>
    <mergeCell ref="B9:B17"/>
    <mergeCell ref="C9:F9"/>
    <mergeCell ref="J10:K10"/>
    <mergeCell ref="J11:K11"/>
    <mergeCell ref="B19:W20"/>
    <mergeCell ref="B21:W22"/>
    <mergeCell ref="B26:B34"/>
    <mergeCell ref="C26:F26"/>
    <mergeCell ref="B36:W37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AA37"/>
  <sheetViews>
    <sheetView showGridLines="0" showRowColHeaders="0" workbookViewId="0" topLeftCell="A1">
      <selection activeCell="A2" sqref="A2"/>
    </sheetView>
  </sheetViews>
  <sheetFormatPr defaultColWidth="9.140625" defaultRowHeight="15"/>
  <cols>
    <col min="1" max="1" width="3.28125" style="13" customWidth="1"/>
    <col min="2" max="2" width="9.00390625" style="13" customWidth="1"/>
    <col min="3" max="4" width="10.8515625" style="13" customWidth="1"/>
    <col min="5" max="5" width="13.57421875" style="13" customWidth="1"/>
    <col min="6" max="6" width="11.140625" style="13" bestFit="1" customWidth="1"/>
    <col min="7" max="7" width="10.421875" style="13" bestFit="1" customWidth="1"/>
    <col min="8" max="9" width="9.140625" style="13" customWidth="1"/>
    <col min="10" max="10" width="12.7109375" style="13" bestFit="1" customWidth="1"/>
    <col min="11" max="12" width="13.421875" style="13" customWidth="1"/>
    <col min="13" max="13" width="10.28125" style="13" bestFit="1" customWidth="1"/>
    <col min="14" max="14" width="11.421875" style="13" customWidth="1"/>
    <col min="15" max="16" width="9.140625" style="13" customWidth="1"/>
    <col min="17" max="17" width="10.8515625" style="13" customWidth="1"/>
    <col min="18" max="18" width="10.140625" style="13" bestFit="1" customWidth="1"/>
    <col min="19" max="20" width="9.140625" style="13" customWidth="1"/>
    <col min="21" max="21" width="12.57421875" style="13" customWidth="1"/>
    <col min="22" max="23" width="10.140625" style="13" bestFit="1" customWidth="1"/>
    <col min="24" max="26" width="9.140625" style="13" customWidth="1"/>
    <col min="27" max="27" width="10.140625" style="13" bestFit="1" customWidth="1"/>
    <col min="28" max="16384" width="9.140625" style="13" customWidth="1"/>
  </cols>
  <sheetData>
    <row r="1" ht="15.75" thickBot="1"/>
    <row r="2" spans="2:23" ht="15.75" thickTop="1">
      <c r="B2" s="53" t="s">
        <v>69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2:23" ht="15" customHeight="1" thickBo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</row>
    <row r="4" spans="2:23" ht="15" customHeight="1" thickTop="1"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2:23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2:26" ht="30">
      <c r="B6" s="30" t="s">
        <v>0</v>
      </c>
      <c r="C6" s="31" t="s">
        <v>1</v>
      </c>
      <c r="D6" s="31" t="s">
        <v>53</v>
      </c>
      <c r="E6" s="31" t="s">
        <v>2</v>
      </c>
      <c r="F6" s="30" t="s">
        <v>3</v>
      </c>
      <c r="G6" s="30" t="s">
        <v>4</v>
      </c>
      <c r="H6" s="30" t="s">
        <v>20</v>
      </c>
      <c r="I6" s="30" t="s">
        <v>22</v>
      </c>
      <c r="J6" s="30" t="s">
        <v>23</v>
      </c>
      <c r="K6" s="30" t="s">
        <v>5</v>
      </c>
      <c r="L6" s="31" t="s">
        <v>54</v>
      </c>
      <c r="M6" s="30" t="s">
        <v>6</v>
      </c>
      <c r="N6" s="30" t="s">
        <v>7</v>
      </c>
      <c r="O6" s="31" t="s">
        <v>8</v>
      </c>
      <c r="P6" s="31" t="s">
        <v>9</v>
      </c>
      <c r="Q6" s="31" t="s">
        <v>25</v>
      </c>
      <c r="R6" s="31" t="s">
        <v>10</v>
      </c>
      <c r="S6" s="31" t="s">
        <v>24</v>
      </c>
      <c r="T6" s="30" t="s">
        <v>11</v>
      </c>
      <c r="U6" s="31" t="s">
        <v>12</v>
      </c>
      <c r="V6" s="30" t="s">
        <v>13</v>
      </c>
      <c r="W6" s="31" t="s">
        <v>14</v>
      </c>
      <c r="X6" s="22"/>
      <c r="Z6" s="14"/>
    </row>
    <row r="7" spans="2:27" ht="15">
      <c r="B7" s="15">
        <v>360</v>
      </c>
      <c r="C7" s="16">
        <v>2</v>
      </c>
      <c r="D7" s="15">
        <v>45</v>
      </c>
      <c r="E7" s="16">
        <v>2</v>
      </c>
      <c r="F7" s="11">
        <f>B7*C7</f>
        <v>720</v>
      </c>
      <c r="G7" s="15"/>
      <c r="H7" s="15"/>
      <c r="I7" s="17">
        <v>0.03</v>
      </c>
      <c r="J7" s="15">
        <f>F7*I7</f>
        <v>21.599999999999998</v>
      </c>
      <c r="K7" s="16"/>
      <c r="L7" s="15">
        <v>3650</v>
      </c>
      <c r="M7" s="11">
        <f>K7*3500</f>
        <v>0</v>
      </c>
      <c r="N7" s="11">
        <f>F7-G7-H7-M7-J7</f>
        <v>698.4</v>
      </c>
      <c r="O7" s="11">
        <f>VLOOKUP(N7,C11:E17,3)</f>
        <v>0</v>
      </c>
      <c r="P7" s="12">
        <f>VLOOKUP(N7,C11:F17,4)</f>
        <v>0</v>
      </c>
      <c r="Q7" s="11">
        <f>N8*P7</f>
        <v>0</v>
      </c>
      <c r="R7" s="11">
        <f>O7+Q7</f>
        <v>0</v>
      </c>
      <c r="S7" s="11">
        <f>M8*6.2%</f>
        <v>44.64</v>
      </c>
      <c r="T7" s="11">
        <f>M8*1.45%</f>
        <v>10.44</v>
      </c>
      <c r="U7" s="11">
        <f>F7-G7-H7-R7-S7-T7-J7</f>
        <v>643.3199999999999</v>
      </c>
      <c r="V7" s="11">
        <f>E7*45</f>
        <v>90</v>
      </c>
      <c r="W7" s="11">
        <f>U7+V7</f>
        <v>733.3199999999999</v>
      </c>
      <c r="Y7" s="23"/>
      <c r="Z7" s="24"/>
      <c r="AA7" s="25"/>
    </row>
    <row r="8" spans="2:27" ht="15.75" thickBot="1">
      <c r="B8" s="18"/>
      <c r="C8" s="18"/>
      <c r="D8" s="18"/>
      <c r="E8" s="18"/>
      <c r="F8" s="18"/>
      <c r="G8" s="18"/>
      <c r="M8" s="29">
        <f>F7-G7-H7-M7</f>
        <v>720</v>
      </c>
      <c r="N8" s="21">
        <f>IF(AND(N7&gt;=C11,N7&lt;=D11),N7-C11,IF(AND(N7&gt;=C12,N7&lt;=D12),N7-C12,IF(AND(N7&gt;=C13,N7&lt;=D13),N7-C13,IF(AND(N7&gt;=C14,N7&lt;=D14),N7-C14,IF(AND(N7&gt;=C15,N7&lt;=D15),N7-C15,IF(AND(N7&gt;=C16,N7&lt;=D16),N7-C16,IF(AND(N7&gt;=C17,N7&lt;=C17),N7-C17)))))))</f>
        <v>698.4</v>
      </c>
      <c r="Y8" s="23"/>
      <c r="Z8" s="24"/>
      <c r="AA8" s="25"/>
    </row>
    <row r="9" spans="2:27" ht="16.5" customHeight="1" thickBot="1" thickTop="1">
      <c r="B9" s="46" t="s">
        <v>70</v>
      </c>
      <c r="C9" s="49" t="s">
        <v>51</v>
      </c>
      <c r="D9" s="50"/>
      <c r="E9" s="50"/>
      <c r="F9" s="51"/>
      <c r="H9" s="19"/>
      <c r="Y9" s="25"/>
      <c r="Z9" s="25"/>
      <c r="AA9" s="25"/>
    </row>
    <row r="10" spans="2:27" ht="15" customHeight="1" thickTop="1">
      <c r="B10" s="59"/>
      <c r="C10" s="5" t="s">
        <v>15</v>
      </c>
      <c r="D10" s="5" t="s">
        <v>16</v>
      </c>
      <c r="E10" s="5" t="s">
        <v>17</v>
      </c>
      <c r="F10" s="5" t="s">
        <v>18</v>
      </c>
      <c r="I10" s="28">
        <v>168</v>
      </c>
      <c r="J10" s="61" t="s">
        <v>27</v>
      </c>
      <c r="K10" s="62"/>
      <c r="L10" s="34"/>
      <c r="T10" s="2"/>
      <c r="U10" s="2"/>
      <c r="Y10" s="25"/>
      <c r="Z10" s="25"/>
      <c r="AA10" s="25"/>
    </row>
    <row r="11" spans="2:27" ht="15">
      <c r="B11" s="59"/>
      <c r="C11" s="9">
        <v>0</v>
      </c>
      <c r="D11" s="9">
        <v>15750</v>
      </c>
      <c r="E11" s="9">
        <v>0</v>
      </c>
      <c r="F11" s="6">
        <v>0</v>
      </c>
      <c r="I11" s="28">
        <v>39.14</v>
      </c>
      <c r="J11" s="61" t="s">
        <v>28</v>
      </c>
      <c r="K11" s="62"/>
      <c r="L11" s="34"/>
      <c r="T11" s="2"/>
      <c r="U11" s="2"/>
      <c r="Y11" s="25"/>
      <c r="Z11" s="25"/>
      <c r="AA11" s="25"/>
    </row>
    <row r="12" spans="2:27" ht="15">
      <c r="B12" s="59"/>
      <c r="C12" s="9">
        <v>15750</v>
      </c>
      <c r="D12" s="9">
        <v>24450</v>
      </c>
      <c r="E12" s="9">
        <v>0</v>
      </c>
      <c r="F12" s="7">
        <v>0.1</v>
      </c>
      <c r="T12" s="2"/>
      <c r="U12" s="2"/>
      <c r="Y12" s="25"/>
      <c r="Z12" s="25"/>
      <c r="AA12" s="25"/>
    </row>
    <row r="13" spans="2:27" ht="15">
      <c r="B13" s="59"/>
      <c r="C13" s="9">
        <v>24450</v>
      </c>
      <c r="D13" s="9">
        <v>75650</v>
      </c>
      <c r="E13" s="9">
        <v>870</v>
      </c>
      <c r="F13" s="7">
        <v>0.15</v>
      </c>
      <c r="T13" s="2"/>
      <c r="U13" s="2"/>
      <c r="Y13" s="25"/>
      <c r="Z13" s="25"/>
      <c r="AA13" s="25"/>
    </row>
    <row r="14" spans="2:27" ht="15">
      <c r="B14" s="59"/>
      <c r="C14" s="9">
        <v>75650</v>
      </c>
      <c r="D14" s="9">
        <v>118130</v>
      </c>
      <c r="E14" s="9">
        <v>8550</v>
      </c>
      <c r="F14" s="7">
        <v>0.25</v>
      </c>
      <c r="T14" s="2"/>
      <c r="U14" s="2"/>
      <c r="Y14" s="25"/>
      <c r="Z14" s="25"/>
      <c r="AA14" s="25"/>
    </row>
    <row r="15" spans="2:27" ht="15">
      <c r="B15" s="59"/>
      <c r="C15" s="9">
        <v>118130</v>
      </c>
      <c r="D15" s="9">
        <v>216600</v>
      </c>
      <c r="E15" s="9">
        <v>19170</v>
      </c>
      <c r="F15" s="7">
        <v>0.28</v>
      </c>
      <c r="T15" s="2"/>
      <c r="U15" s="2"/>
      <c r="Y15" s="25"/>
      <c r="Z15" s="25"/>
      <c r="AA15" s="25"/>
    </row>
    <row r="16" spans="2:27" ht="15">
      <c r="B16" s="59"/>
      <c r="C16" s="9">
        <v>216600</v>
      </c>
      <c r="D16" s="9">
        <v>380700</v>
      </c>
      <c r="E16" s="9">
        <v>46741.6</v>
      </c>
      <c r="F16" s="7">
        <v>0.33</v>
      </c>
      <c r="Y16" s="25"/>
      <c r="Z16" s="25"/>
      <c r="AA16" s="25"/>
    </row>
    <row r="17" spans="2:27" ht="15.75" thickBot="1">
      <c r="B17" s="60"/>
      <c r="C17" s="10">
        <v>380700</v>
      </c>
      <c r="D17" s="10"/>
      <c r="E17" s="10">
        <v>100894.6</v>
      </c>
      <c r="F17" s="8">
        <v>0.35</v>
      </c>
      <c r="Y17" s="25"/>
      <c r="Z17" s="25"/>
      <c r="AA17" s="25"/>
    </row>
    <row r="18" spans="25:27" ht="16.5" thickBot="1" thickTop="1">
      <c r="Y18" s="25"/>
      <c r="Z18" s="25"/>
      <c r="AA18" s="25"/>
    </row>
    <row r="19" spans="2:27" ht="15.75" customHeight="1" thickTop="1">
      <c r="B19" s="37" t="s">
        <v>68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Y19" s="25"/>
      <c r="Z19" s="25"/>
      <c r="AA19" s="25"/>
    </row>
    <row r="20" spans="2:27" ht="15.75" customHeight="1" thickBot="1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  <c r="Y20" s="25"/>
      <c r="Z20" s="25"/>
      <c r="AA20" s="25"/>
    </row>
    <row r="21" spans="2:27" ht="15.75" customHeight="1" thickTop="1">
      <c r="B21" s="43" t="s">
        <v>52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Y21" s="25"/>
      <c r="Z21" s="25"/>
      <c r="AA21" s="26"/>
    </row>
    <row r="22" spans="2:2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Y22" s="25"/>
      <c r="Z22" s="25"/>
      <c r="AA22" s="25"/>
    </row>
    <row r="23" spans="2:27" ht="30">
      <c r="B23" s="30" t="s">
        <v>0</v>
      </c>
      <c r="C23" s="31" t="s">
        <v>1</v>
      </c>
      <c r="D23" s="31" t="s">
        <v>53</v>
      </c>
      <c r="E23" s="31" t="s">
        <v>2</v>
      </c>
      <c r="F23" s="30" t="s">
        <v>3</v>
      </c>
      <c r="G23" s="30" t="s">
        <v>4</v>
      </c>
      <c r="H23" s="30" t="s">
        <v>20</v>
      </c>
      <c r="I23" s="30" t="s">
        <v>22</v>
      </c>
      <c r="J23" s="30" t="s">
        <v>23</v>
      </c>
      <c r="K23" s="30" t="s">
        <v>5</v>
      </c>
      <c r="L23" s="31" t="s">
        <v>54</v>
      </c>
      <c r="M23" s="30" t="s">
        <v>6</v>
      </c>
      <c r="N23" s="30" t="s">
        <v>7</v>
      </c>
      <c r="O23" s="31" t="s">
        <v>8</v>
      </c>
      <c r="P23" s="31" t="s">
        <v>9</v>
      </c>
      <c r="Q23" s="31" t="s">
        <v>26</v>
      </c>
      <c r="R23" s="31" t="s">
        <v>10</v>
      </c>
      <c r="S23" s="31" t="s">
        <v>24</v>
      </c>
      <c r="T23" s="30" t="s">
        <v>11</v>
      </c>
      <c r="U23" s="31" t="s">
        <v>12</v>
      </c>
      <c r="V23" s="30" t="s">
        <v>13</v>
      </c>
      <c r="W23" s="32" t="s">
        <v>14</v>
      </c>
      <c r="Y23" s="25"/>
      <c r="Z23" s="25"/>
      <c r="AA23" s="25"/>
    </row>
    <row r="24" spans="2:27" ht="15">
      <c r="B24" s="15">
        <v>284</v>
      </c>
      <c r="C24" s="16">
        <v>15</v>
      </c>
      <c r="D24" s="15">
        <v>45</v>
      </c>
      <c r="E24" s="16">
        <v>15</v>
      </c>
      <c r="F24" s="11">
        <f>B24*C24</f>
        <v>4260</v>
      </c>
      <c r="G24" s="15">
        <v>336</v>
      </c>
      <c r="H24" s="15"/>
      <c r="I24" s="17">
        <v>0.03</v>
      </c>
      <c r="J24" s="15">
        <f>F24*I24</f>
        <v>127.8</v>
      </c>
      <c r="K24" s="16">
        <v>0</v>
      </c>
      <c r="L24" s="15">
        <v>3650</v>
      </c>
      <c r="M24" s="11">
        <f>K24*3500</f>
        <v>0</v>
      </c>
      <c r="N24" s="11">
        <f>F24-G24-H24-J24-M24</f>
        <v>3796.2</v>
      </c>
      <c r="O24" s="11">
        <f>VLOOKUP(N24,C28:E34,3)</f>
        <v>0</v>
      </c>
      <c r="P24" s="12">
        <f>VLOOKUP(N24,C28:F34,4)</f>
        <v>0</v>
      </c>
      <c r="Q24" s="11">
        <f>N25*P24</f>
        <v>0</v>
      </c>
      <c r="R24" s="11">
        <f>O24+Q24</f>
        <v>0</v>
      </c>
      <c r="S24" s="11">
        <f>M25*6.2%</f>
        <v>243.288</v>
      </c>
      <c r="T24" s="11">
        <f>M25*1.45%</f>
        <v>56.897999999999996</v>
      </c>
      <c r="U24" s="11">
        <f>F24-G24-H24-R24-S24-T24-J24</f>
        <v>3496.0139999999997</v>
      </c>
      <c r="V24" s="11">
        <f>45*E24</f>
        <v>675</v>
      </c>
      <c r="W24" s="11">
        <f>U24+V24</f>
        <v>4171.013999999999</v>
      </c>
      <c r="Y24" s="25"/>
      <c r="Z24" s="25"/>
      <c r="AA24" s="27"/>
    </row>
    <row r="25" spans="2:27" ht="15.75" thickBot="1">
      <c r="B25" s="18"/>
      <c r="C25" s="18"/>
      <c r="D25" s="18"/>
      <c r="E25" s="18"/>
      <c r="F25" s="18"/>
      <c r="G25" s="18"/>
      <c r="J25" s="18"/>
      <c r="M25" s="29">
        <f>F24-G24-H24-M24</f>
        <v>3924</v>
      </c>
      <c r="N25" s="21">
        <f>IF(AND(N24&gt;=C28,N24&lt;=D28),N24-C28,IF(AND(N24&gt;=C29,N24&lt;=D29),N24-C29,IF(AND(N24&gt;=C30,N24&lt;=D30),N24-C30,IF(AND(N24&gt;=C31,N24&lt;=D31),N24-C31,IF(AND(N24&gt;=C32,N24&lt;=D32),N24-C32,IF(AND(N24&gt;=C33,N24&lt;=D33),N24-C33,IF(AND(N24&gt;=C34,N24&lt;=C34),N24-C34)))))))</f>
        <v>3796.2</v>
      </c>
      <c r="R25" s="20"/>
      <c r="S25" s="20"/>
      <c r="Y25" s="25"/>
      <c r="Z25" s="25"/>
      <c r="AA25" s="26"/>
    </row>
    <row r="26" spans="2:27" ht="16.5" customHeight="1" thickBot="1" thickTop="1">
      <c r="B26" s="46" t="s">
        <v>71</v>
      </c>
      <c r="C26" s="49" t="s">
        <v>51</v>
      </c>
      <c r="D26" s="50"/>
      <c r="E26" s="50"/>
      <c r="F26" s="51"/>
      <c r="Y26" s="25"/>
      <c r="Z26" s="25"/>
      <c r="AA26" s="26"/>
    </row>
    <row r="27" spans="2:27" ht="15" customHeight="1" thickTop="1">
      <c r="B27" s="47"/>
      <c r="C27" s="5" t="s">
        <v>15</v>
      </c>
      <c r="D27" s="5" t="s">
        <v>16</v>
      </c>
      <c r="E27" s="5" t="s">
        <v>17</v>
      </c>
      <c r="F27" s="5" t="s">
        <v>18</v>
      </c>
      <c r="Y27" s="25"/>
      <c r="Z27" s="25"/>
      <c r="AA27" s="26"/>
    </row>
    <row r="28" spans="2:27" ht="15">
      <c r="B28" s="47"/>
      <c r="C28" s="9">
        <v>0</v>
      </c>
      <c r="D28" s="9">
        <v>7180</v>
      </c>
      <c r="E28" s="9">
        <v>0</v>
      </c>
      <c r="F28" s="6">
        <v>0</v>
      </c>
      <c r="T28" s="2"/>
      <c r="U28" s="2"/>
      <c r="Y28" s="25"/>
      <c r="Z28" s="25"/>
      <c r="AA28" s="25"/>
    </row>
    <row r="29" spans="2:27" ht="15">
      <c r="B29" s="47"/>
      <c r="C29" s="9">
        <v>7180</v>
      </c>
      <c r="D29" s="9">
        <v>10400</v>
      </c>
      <c r="E29" s="9">
        <v>0</v>
      </c>
      <c r="F29" s="7">
        <v>0.1</v>
      </c>
      <c r="T29" s="2"/>
      <c r="U29" s="2"/>
      <c r="Y29" s="25"/>
      <c r="Z29" s="25"/>
      <c r="AA29" s="25"/>
    </row>
    <row r="30" spans="2:27" ht="15">
      <c r="B30" s="47"/>
      <c r="C30" s="9">
        <v>10400</v>
      </c>
      <c r="D30" s="9">
        <v>36200</v>
      </c>
      <c r="E30" s="9">
        <v>322</v>
      </c>
      <c r="F30" s="7">
        <v>0.15</v>
      </c>
      <c r="T30" s="2"/>
      <c r="U30" s="2"/>
      <c r="Y30" s="25"/>
      <c r="Z30" s="25"/>
      <c r="AA30" s="26"/>
    </row>
    <row r="31" spans="2:27" ht="15">
      <c r="B31" s="47"/>
      <c r="C31" s="9">
        <v>36200</v>
      </c>
      <c r="D31" s="9">
        <v>66530</v>
      </c>
      <c r="E31" s="9">
        <v>4192</v>
      </c>
      <c r="F31" s="7">
        <v>0.25</v>
      </c>
      <c r="T31" s="2"/>
      <c r="U31" s="2"/>
      <c r="Y31" s="25"/>
      <c r="Z31" s="25"/>
      <c r="AA31" s="26"/>
    </row>
    <row r="32" spans="2:21" ht="15">
      <c r="B32" s="47"/>
      <c r="C32" s="9">
        <v>66530</v>
      </c>
      <c r="D32" s="9">
        <v>173600</v>
      </c>
      <c r="E32" s="9">
        <v>11774.5</v>
      </c>
      <c r="F32" s="7">
        <v>0.28</v>
      </c>
      <c r="T32" s="2"/>
      <c r="U32" s="2"/>
    </row>
    <row r="33" spans="2:27" ht="15">
      <c r="B33" s="47"/>
      <c r="C33" s="9">
        <v>173600</v>
      </c>
      <c r="D33" s="9">
        <v>375000</v>
      </c>
      <c r="E33" s="9">
        <v>41754.1</v>
      </c>
      <c r="F33" s="7">
        <v>0.33</v>
      </c>
      <c r="T33" s="2"/>
      <c r="U33" s="2"/>
      <c r="AA33" s="20"/>
    </row>
    <row r="34" spans="2:6" ht="15.75" thickBot="1">
      <c r="B34" s="48"/>
      <c r="C34" s="10">
        <v>375000</v>
      </c>
      <c r="D34" s="10"/>
      <c r="E34" s="10">
        <v>108216.1</v>
      </c>
      <c r="F34" s="8">
        <v>0.35</v>
      </c>
    </row>
    <row r="35" ht="15.75" thickTop="1">
      <c r="AA35" s="20"/>
    </row>
    <row r="36" spans="2:23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2:23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ht="15.75" customHeight="1"/>
  </sheetData>
  <sheetProtection sheet="1" objects="1" scenarios="1" selectLockedCells="1"/>
  <mergeCells count="11">
    <mergeCell ref="B2:W3"/>
    <mergeCell ref="B4:W5"/>
    <mergeCell ref="B9:B17"/>
    <mergeCell ref="C9:F9"/>
    <mergeCell ref="J10:K10"/>
    <mergeCell ref="J11:K11"/>
    <mergeCell ref="B19:W20"/>
    <mergeCell ref="B21:W22"/>
    <mergeCell ref="B26:B34"/>
    <mergeCell ref="C26:F26"/>
    <mergeCell ref="B36:W3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Agams</cp:lastModifiedBy>
  <dcterms:created xsi:type="dcterms:W3CDTF">2007-08-19T11:58:06Z</dcterms:created>
  <dcterms:modified xsi:type="dcterms:W3CDTF">2009-04-27T07:44:40Z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TC300049881033</vt:lpwstr>
  </property>
</Properties>
</file>