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7935" activeTab="2"/>
  </bookViews>
  <sheets>
    <sheet name="Employee Information" sheetId="1" r:id="rId1"/>
    <sheet name="Payroll Calculator" sheetId="2" r:id="rId2"/>
    <sheet name="Individual Paystubs" sheetId="3" r:id="rId3"/>
  </sheets>
  <definedNames/>
  <calcPr fullCalcOnLoad="1"/>
</workbook>
</file>

<file path=xl/sharedStrings.xml><?xml version="1.0" encoding="utf-8"?>
<sst xmlns="http://schemas.openxmlformats.org/spreadsheetml/2006/main" count="120" uniqueCount="40">
  <si>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</si>
  <si>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</si>
  <si>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</si>
  <si>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</si>
  <si>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</si>
  <si>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</si>
  <si>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</si>
  <si>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</si>
  <si>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</si>
  <si>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</si>
  <si>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</si>
  <si>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</si>
  <si>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</si>
  <si>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Payroll Calculator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</si>
  <si>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</si>
  <si>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</si>
  <si>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</si>
  <si>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</si>
  <si>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</si>
  <si>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</si>
  <si>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</si>
  <si>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</si>
  <si>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</si>
  <si>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>Other
 Deduction</t>
  </si>
  <si>
    <t xml:space="preserve">Medicare Tax </t>
  </si>
  <si>
    <t xml:space="preserve">State Tax </t>
  </si>
  <si>
    <t xml:space="preserve">Federal Income Tax </t>
  </si>
  <si>
    <t>Period:</t>
  </si>
  <si>
    <t>Employee Information</t>
  </si>
  <si>
    <t>Period Ending:</t>
  </si>
  <si>
    <t>[Company Name]</t>
  </si>
  <si>
    <t>Insurance
Deduction</t>
  </si>
  <si>
    <t>Other Regular
Deduction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</si>
  <si>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</si>
  <si>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</si>
  <si>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</si>
  <si>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</si>
  <si>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</si>
  <si>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</si>
  <si>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Tracey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</si>
</sst>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;;&quot;&quot;;"/>
    <numFmt numFmtId="167" formatCode=";;;"/>
    <numFmt numFmtId="168" formatCode=";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Dashed"/>
      <top style="medium"/>
      <bottom style="medium"/>
    </border>
    <border>
      <left>
        <color indexed="63"/>
      </left>
      <right style="mediumDashed"/>
      <top style="medium"/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1" fillId="0" borderId="3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right" wrapText="1"/>
    </xf>
    <xf numFmtId="0" fontId="0" fillId="3" borderId="11" xfId="0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1" fillId="4" borderId="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3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0" fillId="3" borderId="1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2" borderId="14" xfId="0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47"/>
  <sheetViews>
    <sheetView workbookViewId="0" topLeftCell="A1">
      <selection activeCell="E3" sqref="E3"/>
    </sheetView>
  </sheetViews>
  <sheetFormatPr defaultColWidth="9.140625" defaultRowHeight="12.75"/>
  <cols>
    <col min="1" max="1" width="10.421875" style="0" customWidth="1"/>
    <col min="2" max="2" width="14.57421875" style="0" bestFit="1" customWidth="1"/>
    <col min="5" max="5" width="13.28125" style="0" customWidth="1"/>
    <col min="6" max="6" width="12.421875" style="0" customWidth="1"/>
    <col min="7" max="7" width="13.140625" style="0" customWidth="1"/>
    <col min="8" max="8" width="13.7109375" style="0" customWidth="1"/>
    <col min="9" max="10" width="13.00390625" style="0" customWidth="1"/>
    <col min="11" max="11" width="19.57421875" style="0" bestFit="1" customWidth="1"/>
    <col min="12" max="12" width="19.00390625" style="0" bestFit="1" customWidth="1"/>
    <col min="13" max="13" width="13.28125" style="0" customWidth="1"/>
    <col min="14" max="14" width="12.00390625" style="0" customWidth="1"/>
  </cols>
  <sheetData>
    <row r="1" spans="1:13" ht="26.25">
      <c r="A1" s="29"/>
      <c r="B1" s="29"/>
      <c r="C1" s="30" t="s">
        <v>28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77.25" thickBot="1">
      <c r="A2" s="4" t="s">
        <v>0</v>
      </c>
      <c r="B2" s="4" t="s">
        <v>1</v>
      </c>
      <c r="C2" s="4" t="s">
        <v>8</v>
      </c>
      <c r="D2" s="4" t="s">
        <v>4</v>
      </c>
      <c r="E2" s="4" t="s">
        <v>35</v>
      </c>
      <c r="F2" s="4" t="s">
        <v>5</v>
      </c>
      <c r="G2" s="4" t="s">
        <v>16</v>
      </c>
      <c r="H2" s="4" t="s">
        <v>6</v>
      </c>
      <c r="I2" s="4" t="s">
        <v>7</v>
      </c>
      <c r="J2" s="4" t="s">
        <v>19</v>
      </c>
      <c r="K2" s="4" t="s">
        <v>15</v>
      </c>
      <c r="L2" s="4" t="s">
        <v>21</v>
      </c>
      <c r="M2" s="4" t="s">
        <v>36</v>
      </c>
    </row>
    <row r="3" spans="1:13" ht="12.75">
      <c r="A3">
        <v>1</v>
      </c>
      <c r="B3" t="s">
        <v>39</v>
      </c>
      <c r="C3" s="2">
        <v>15</v>
      </c>
      <c r="D3">
        <v>2</v>
      </c>
      <c r="E3">
        <v>0</v>
      </c>
      <c r="F3" s="1">
        <v>0.0375</v>
      </c>
      <c r="G3" s="1">
        <v>0.125</v>
      </c>
      <c r="H3" s="1">
        <v>0.062</v>
      </c>
      <c r="I3" s="1">
        <v>0.0145</v>
      </c>
      <c r="J3" s="46">
        <f>SUM(F3:I3)</f>
        <v>0.23900000000000002</v>
      </c>
      <c r="K3" s="2">
        <v>0</v>
      </c>
      <c r="L3" s="2">
        <v>0</v>
      </c>
      <c r="M3" s="44">
        <f>K3+L3</f>
        <v>0</v>
      </c>
    </row>
    <row r="4" spans="1:13" s="32" customFormat="1" ht="12.75">
      <c r="A4" s="32">
        <v>2</v>
      </c>
      <c r="C4" s="33"/>
      <c r="F4" s="34"/>
      <c r="G4" s="34"/>
      <c r="H4" s="34"/>
      <c r="I4" s="34"/>
      <c r="J4" s="46">
        <f aca="true" t="shared" si="0" ref="J4:J27">SUM(F4:I4)</f>
        <v>0</v>
      </c>
      <c r="K4" s="33"/>
      <c r="L4" s="33"/>
      <c r="M4" s="44">
        <f aca="true" t="shared" si="1" ref="M4:M27">K4+L4</f>
        <v>0</v>
      </c>
    </row>
    <row r="5" spans="1:13" ht="12.75">
      <c r="A5">
        <v>3</v>
      </c>
      <c r="C5" s="2"/>
      <c r="F5" s="1"/>
      <c r="G5" s="1"/>
      <c r="H5" s="1"/>
      <c r="I5" s="1"/>
      <c r="J5" s="46">
        <f t="shared" si="0"/>
        <v>0</v>
      </c>
      <c r="K5" s="2"/>
      <c r="L5" s="2"/>
      <c r="M5" s="44">
        <f t="shared" si="1"/>
        <v>0</v>
      </c>
    </row>
    <row r="6" spans="1:13" s="32" customFormat="1" ht="12.75">
      <c r="A6" s="32">
        <v>4</v>
      </c>
      <c r="C6" s="33"/>
      <c r="F6" s="34"/>
      <c r="G6" s="34"/>
      <c r="H6" s="34"/>
      <c r="I6" s="34"/>
      <c r="J6" s="46">
        <f t="shared" si="0"/>
        <v>0</v>
      </c>
      <c r="K6" s="33"/>
      <c r="L6" s="33"/>
      <c r="M6" s="44">
        <f t="shared" si="1"/>
        <v>0</v>
      </c>
    </row>
    <row r="7" spans="1:13" ht="12.75">
      <c r="A7">
        <v>5</v>
      </c>
      <c r="C7" s="2"/>
      <c r="F7" s="1"/>
      <c r="G7" s="1"/>
      <c r="H7" s="1"/>
      <c r="I7" s="1"/>
      <c r="J7" s="46">
        <f t="shared" si="0"/>
        <v>0</v>
      </c>
      <c r="K7" s="2"/>
      <c r="L7" s="2"/>
      <c r="M7" s="44">
        <f t="shared" si="1"/>
        <v>0</v>
      </c>
    </row>
    <row r="8" spans="1:13" s="32" customFormat="1" ht="12.75">
      <c r="A8" s="32">
        <v>6</v>
      </c>
      <c r="C8" s="33"/>
      <c r="F8" s="34"/>
      <c r="G8" s="34"/>
      <c r="H8" s="34"/>
      <c r="I8" s="34"/>
      <c r="J8" s="46">
        <f t="shared" si="0"/>
        <v>0</v>
      </c>
      <c r="K8" s="33"/>
      <c r="L8" s="33"/>
      <c r="M8" s="44">
        <f t="shared" si="1"/>
        <v>0</v>
      </c>
    </row>
    <row r="9" spans="1:13" ht="12.75">
      <c r="A9">
        <v>7</v>
      </c>
      <c r="C9" s="2"/>
      <c r="F9" s="1"/>
      <c r="G9" s="1"/>
      <c r="H9" s="1"/>
      <c r="I9" s="1"/>
      <c r="J9" s="46">
        <f t="shared" si="0"/>
        <v>0</v>
      </c>
      <c r="K9" s="2"/>
      <c r="L9" s="2"/>
      <c r="M9" s="44">
        <f t="shared" si="1"/>
        <v>0</v>
      </c>
    </row>
    <row r="10" spans="1:13" s="32" customFormat="1" ht="12.75">
      <c r="A10" s="32">
        <v>8</v>
      </c>
      <c r="C10" s="33"/>
      <c r="F10" s="34"/>
      <c r="G10" s="34"/>
      <c r="H10" s="34"/>
      <c r="I10" s="34"/>
      <c r="J10" s="46">
        <f t="shared" si="0"/>
        <v>0</v>
      </c>
      <c r="K10" s="33"/>
      <c r="L10" s="33"/>
      <c r="M10" s="44">
        <f t="shared" si="1"/>
        <v>0</v>
      </c>
    </row>
    <row r="11" spans="1:13" ht="12.75">
      <c r="A11">
        <v>9</v>
      </c>
      <c r="C11" s="2"/>
      <c r="F11" s="1"/>
      <c r="G11" s="1"/>
      <c r="H11" s="1"/>
      <c r="I11" s="1"/>
      <c r="J11" s="46">
        <f t="shared" si="0"/>
        <v>0</v>
      </c>
      <c r="K11" s="2"/>
      <c r="L11" s="2"/>
      <c r="M11" s="44">
        <f t="shared" si="1"/>
        <v>0</v>
      </c>
    </row>
    <row r="12" spans="1:13" s="32" customFormat="1" ht="12.75">
      <c r="A12" s="32">
        <v>10</v>
      </c>
      <c r="C12" s="33"/>
      <c r="F12" s="34"/>
      <c r="G12" s="34"/>
      <c r="H12" s="34"/>
      <c r="I12" s="34"/>
      <c r="J12" s="46">
        <f t="shared" si="0"/>
        <v>0</v>
      </c>
      <c r="K12" s="33"/>
      <c r="L12" s="33"/>
      <c r="M12" s="44">
        <f t="shared" si="1"/>
        <v>0</v>
      </c>
    </row>
    <row r="13" spans="1:13" ht="12.75">
      <c r="A13">
        <v>11</v>
      </c>
      <c r="C13" s="2"/>
      <c r="F13" s="1"/>
      <c r="G13" s="1"/>
      <c r="H13" s="1"/>
      <c r="I13" s="1"/>
      <c r="J13" s="46">
        <f t="shared" si="0"/>
        <v>0</v>
      </c>
      <c r="K13" s="2"/>
      <c r="L13" s="2"/>
      <c r="M13" s="44">
        <f t="shared" si="1"/>
        <v>0</v>
      </c>
    </row>
    <row r="14" spans="1:13" s="32" customFormat="1" ht="12.75">
      <c r="A14" s="32">
        <v>12</v>
      </c>
      <c r="C14" s="33"/>
      <c r="F14" s="34"/>
      <c r="G14" s="34"/>
      <c r="H14" s="34"/>
      <c r="I14" s="34"/>
      <c r="J14" s="46">
        <f t="shared" si="0"/>
        <v>0</v>
      </c>
      <c r="K14" s="33"/>
      <c r="L14" s="33"/>
      <c r="M14" s="44">
        <f t="shared" si="1"/>
        <v>0</v>
      </c>
    </row>
    <row r="15" spans="1:13" ht="12.75">
      <c r="A15">
        <v>13</v>
      </c>
      <c r="C15" s="2"/>
      <c r="F15" s="1"/>
      <c r="G15" s="1"/>
      <c r="H15" s="1"/>
      <c r="I15" s="1"/>
      <c r="J15" s="46">
        <f t="shared" si="0"/>
        <v>0</v>
      </c>
      <c r="K15" s="2"/>
      <c r="L15" s="2"/>
      <c r="M15" s="44">
        <f t="shared" si="1"/>
        <v>0</v>
      </c>
    </row>
    <row r="16" spans="1:13" s="32" customFormat="1" ht="12.75">
      <c r="A16" s="32">
        <v>14</v>
      </c>
      <c r="C16" s="33"/>
      <c r="F16" s="34"/>
      <c r="G16" s="34"/>
      <c r="H16" s="34"/>
      <c r="I16" s="34"/>
      <c r="J16" s="46">
        <f t="shared" si="0"/>
        <v>0</v>
      </c>
      <c r="K16" s="33"/>
      <c r="L16" s="33"/>
      <c r="M16" s="44">
        <f t="shared" si="1"/>
        <v>0</v>
      </c>
    </row>
    <row r="17" spans="1:13" ht="12.75">
      <c r="A17">
        <v>15</v>
      </c>
      <c r="C17" s="2"/>
      <c r="F17" s="1"/>
      <c r="G17" s="1"/>
      <c r="H17" s="1"/>
      <c r="I17" s="1"/>
      <c r="J17" s="46">
        <f t="shared" si="0"/>
        <v>0</v>
      </c>
      <c r="K17" s="2"/>
      <c r="L17" s="2"/>
      <c r="M17" s="44">
        <f t="shared" si="1"/>
        <v>0</v>
      </c>
    </row>
    <row r="18" spans="1:13" s="32" customFormat="1" ht="12.75">
      <c r="A18" s="32">
        <v>16</v>
      </c>
      <c r="C18" s="33"/>
      <c r="F18" s="34"/>
      <c r="G18" s="34"/>
      <c r="H18" s="34"/>
      <c r="I18" s="34"/>
      <c r="J18" s="46">
        <f t="shared" si="0"/>
        <v>0</v>
      </c>
      <c r="K18" s="33"/>
      <c r="L18" s="33"/>
      <c r="M18" s="44">
        <f t="shared" si="1"/>
        <v>0</v>
      </c>
    </row>
    <row r="19" spans="1:13" ht="12.75">
      <c r="A19">
        <v>17</v>
      </c>
      <c r="C19" s="2"/>
      <c r="F19" s="1"/>
      <c r="G19" s="1"/>
      <c r="H19" s="1"/>
      <c r="I19" s="1"/>
      <c r="J19" s="46">
        <f t="shared" si="0"/>
        <v>0</v>
      </c>
      <c r="K19" s="2"/>
      <c r="L19" s="2"/>
      <c r="M19" s="44">
        <f t="shared" si="1"/>
        <v>0</v>
      </c>
    </row>
    <row r="20" spans="1:13" s="32" customFormat="1" ht="12.75">
      <c r="A20" s="32">
        <v>18</v>
      </c>
      <c r="C20" s="33"/>
      <c r="F20" s="34"/>
      <c r="G20" s="34"/>
      <c r="H20" s="34"/>
      <c r="I20" s="34"/>
      <c r="J20" s="46">
        <f t="shared" si="0"/>
        <v>0</v>
      </c>
      <c r="K20" s="33"/>
      <c r="L20" s="33"/>
      <c r="M20" s="44">
        <f t="shared" si="1"/>
        <v>0</v>
      </c>
    </row>
    <row r="21" spans="1:13" ht="12.75">
      <c r="A21">
        <v>19</v>
      </c>
      <c r="C21" s="3"/>
      <c r="F21" s="1"/>
      <c r="G21" s="1"/>
      <c r="H21" s="1"/>
      <c r="I21" s="1"/>
      <c r="J21" s="46">
        <f t="shared" si="0"/>
        <v>0</v>
      </c>
      <c r="K21" s="2"/>
      <c r="L21" s="2"/>
      <c r="M21" s="44">
        <f t="shared" si="1"/>
        <v>0</v>
      </c>
    </row>
    <row r="22" spans="1:13" s="32" customFormat="1" ht="12.75">
      <c r="A22" s="32">
        <v>20</v>
      </c>
      <c r="C22" s="35"/>
      <c r="F22" s="34"/>
      <c r="G22" s="34"/>
      <c r="H22" s="34"/>
      <c r="I22" s="34"/>
      <c r="J22" s="46">
        <f t="shared" si="0"/>
        <v>0</v>
      </c>
      <c r="K22" s="33"/>
      <c r="L22" s="33"/>
      <c r="M22" s="44">
        <f t="shared" si="1"/>
        <v>0</v>
      </c>
    </row>
    <row r="23" spans="1:13" ht="12.75">
      <c r="A23">
        <v>21</v>
      </c>
      <c r="C23" s="3"/>
      <c r="F23" s="1"/>
      <c r="G23" s="1"/>
      <c r="H23" s="1"/>
      <c r="I23" s="1"/>
      <c r="J23" s="46">
        <f t="shared" si="0"/>
        <v>0</v>
      </c>
      <c r="K23" s="2"/>
      <c r="L23" s="2"/>
      <c r="M23" s="44">
        <f t="shared" si="1"/>
        <v>0</v>
      </c>
    </row>
    <row r="24" spans="1:13" s="32" customFormat="1" ht="12.75">
      <c r="A24" s="32">
        <v>22</v>
      </c>
      <c r="C24" s="35"/>
      <c r="F24" s="34"/>
      <c r="G24" s="34"/>
      <c r="H24" s="34"/>
      <c r="I24" s="34"/>
      <c r="J24" s="46">
        <f t="shared" si="0"/>
        <v>0</v>
      </c>
      <c r="K24" s="33"/>
      <c r="L24" s="33"/>
      <c r="M24" s="44">
        <f t="shared" si="1"/>
        <v>0</v>
      </c>
    </row>
    <row r="25" spans="1:13" ht="12.75">
      <c r="A25">
        <v>23</v>
      </c>
      <c r="C25" s="3"/>
      <c r="F25" s="1"/>
      <c r="G25" s="1"/>
      <c r="H25" s="1"/>
      <c r="I25" s="1"/>
      <c r="J25" s="46">
        <f t="shared" si="0"/>
        <v>0</v>
      </c>
      <c r="K25" s="2"/>
      <c r="L25" s="2"/>
      <c r="M25" s="44">
        <f t="shared" si="1"/>
        <v>0</v>
      </c>
    </row>
    <row r="26" spans="1:13" s="32" customFormat="1" ht="12.75">
      <c r="A26" s="32">
        <v>24</v>
      </c>
      <c r="C26" s="35"/>
      <c r="F26" s="34"/>
      <c r="G26" s="34"/>
      <c r="H26" s="34"/>
      <c r="I26" s="34"/>
      <c r="J26" s="46">
        <f t="shared" si="0"/>
        <v>0</v>
      </c>
      <c r="K26" s="33"/>
      <c r="L26" s="33"/>
      <c r="M26" s="44">
        <f t="shared" si="1"/>
        <v>0</v>
      </c>
    </row>
    <row r="27" spans="1:13" ht="12.75">
      <c r="A27">
        <v>25</v>
      </c>
      <c r="C27" s="3"/>
      <c r="F27" s="1"/>
      <c r="G27" s="1"/>
      <c r="H27" s="1"/>
      <c r="I27" s="1"/>
      <c r="J27" s="46">
        <f t="shared" si="0"/>
        <v>0</v>
      </c>
      <c r="K27" s="2"/>
      <c r="L27" s="2"/>
      <c r="M27" s="44">
        <f t="shared" si="1"/>
        <v>0</v>
      </c>
    </row>
    <row r="28" s="32" customFormat="1" ht="12.75">
      <c r="M28" s="33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</sheetData>
  <printOptions gridLines="1" horizontalCentered="1"/>
  <pageMargins left="0.75" right="0.75" top="1" bottom="1" header="0.5" footer="0.5"/>
  <pageSetup horizontalDpi="600" verticalDpi="600" orientation="landscape" scale="70" r:id="rId1"/>
  <ignoredErrors>
    <ignoredError sqref="J3" formulaRange="1"/>
    <ignoredError sqref="J4:J27 M4:M2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K28"/>
  <sheetViews>
    <sheetView workbookViewId="0" topLeftCell="A3">
      <selection activeCell="B4" sqref="B4"/>
    </sheetView>
  </sheetViews>
  <sheetFormatPr defaultColWidth="9.140625" defaultRowHeight="12.75"/>
  <cols>
    <col min="1" max="1" width="14.7109375" style="0" customWidth="1"/>
    <col min="2" max="2" width="24.00390625" style="0" customWidth="1"/>
    <col min="3" max="7" width="11.421875" style="0" customWidth="1"/>
    <col min="9" max="10" width="16.00390625" style="0" customWidth="1"/>
  </cols>
  <sheetData>
    <row r="1" spans="1:11" ht="26.25">
      <c r="A1" s="29"/>
      <c r="B1" s="29"/>
      <c r="C1" s="30" t="s">
        <v>13</v>
      </c>
      <c r="D1" s="31"/>
      <c r="E1" s="29"/>
      <c r="F1" s="29"/>
      <c r="G1" s="29"/>
      <c r="H1" s="29"/>
      <c r="I1" s="29"/>
      <c r="J1" s="29"/>
      <c r="K1" s="29"/>
    </row>
    <row r="2" spans="1:4" ht="12.75">
      <c r="A2" s="8" t="s">
        <v>29</v>
      </c>
      <c r="B2" s="9">
        <v>38367</v>
      </c>
      <c r="D2" s="5"/>
    </row>
    <row r="3" spans="1:11" ht="39" thickBot="1">
      <c r="A3" s="4" t="s">
        <v>0</v>
      </c>
      <c r="B3" s="4" t="s">
        <v>14</v>
      </c>
      <c r="C3" s="4" t="s">
        <v>34</v>
      </c>
      <c r="D3" s="4" t="s">
        <v>11</v>
      </c>
      <c r="E3" s="4" t="s">
        <v>12</v>
      </c>
      <c r="F3" s="4" t="s">
        <v>17</v>
      </c>
      <c r="G3" s="4" t="s">
        <v>20</v>
      </c>
      <c r="H3" s="4" t="s">
        <v>9</v>
      </c>
      <c r="I3" s="4" t="s">
        <v>18</v>
      </c>
      <c r="J3" s="4" t="s">
        <v>23</v>
      </c>
      <c r="K3" s="4" t="s">
        <v>10</v>
      </c>
    </row>
    <row r="4" spans="1:11" ht="12.75">
      <c r="A4">
        <v>1</v>
      </c>
      <c r="B4" s="45" t="str">
        <f>VLOOKUP(A4,'Employee Information'!$A$3:$M$27,2,FALSE)</f>
        <v>Tracey</v>
      </c>
      <c r="C4">
        <v>80</v>
      </c>
      <c r="D4">
        <v>0</v>
      </c>
      <c r="E4">
        <v>0</v>
      </c>
      <c r="H4" s="44">
        <f>(VLOOKUP(A4,'Employee Information'!$A$3:$M$27,3,FALSE)*(C4+D4+E4)+F4*G4)</f>
        <v>1200</v>
      </c>
      <c r="I4" s="44">
        <f>VLOOKUP(A4,'Employee Information'!$A$3:$M$27,10,FALSE)*H4+'Employee Information'!M3</f>
        <v>286.8</v>
      </c>
      <c r="J4" s="2">
        <v>0</v>
      </c>
      <c r="K4" s="44">
        <f>H4-I4-J4</f>
        <v>913.2</v>
      </c>
    </row>
    <row r="5" spans="1:11" s="32" customFormat="1" ht="12.75">
      <c r="A5" s="32">
        <v>2</v>
      </c>
      <c r="B5" s="45">
        <f>VLOOKUP(A5,'Employee Information'!$A$3:$M$27,2,FALSE)</f>
        <v>0</v>
      </c>
      <c r="H5" s="44">
        <f>(VLOOKUP(A5,'Employee Information'!$A$3:$M$27,3,FALSE)*(C5+D5+E5)+F5*G5)</f>
        <v>0</v>
      </c>
      <c r="I5" s="44">
        <f>VLOOKUP(A5,'Employee Information'!$A$3:$M$27,10,FALSE)*H5+'Employee Information'!M4</f>
        <v>0</v>
      </c>
      <c r="J5" s="33"/>
      <c r="K5" s="44">
        <f aca="true" t="shared" si="0" ref="K5:K28">H5-I5-J5</f>
        <v>0</v>
      </c>
    </row>
    <row r="6" spans="1:11" ht="12.75">
      <c r="A6">
        <v>3</v>
      </c>
      <c r="B6" s="45">
        <f>VLOOKUP(A6,'Employee Information'!$A$3:$M$27,2,FALSE)</f>
        <v>0</v>
      </c>
      <c r="H6" s="44">
        <f>(VLOOKUP(A6,'Employee Information'!$A$3:$M$27,3,FALSE)*(C6+D6+E6)+F6*G6)</f>
        <v>0</v>
      </c>
      <c r="I6" s="44">
        <f>VLOOKUP(A6,'Employee Information'!$A$3:$M$27,10,FALSE)*H6+'Employee Information'!M5</f>
        <v>0</v>
      </c>
      <c r="J6" s="2"/>
      <c r="K6" s="44">
        <f t="shared" si="0"/>
        <v>0</v>
      </c>
    </row>
    <row r="7" spans="1:11" s="32" customFormat="1" ht="12.75">
      <c r="A7" s="32">
        <v>4</v>
      </c>
      <c r="B7" s="45">
        <f>VLOOKUP(A7,'Employee Information'!$A$3:$M$27,2,FALSE)</f>
        <v>0</v>
      </c>
      <c r="H7" s="44">
        <f>(VLOOKUP(A7,'Employee Information'!$A$3:$M$27,3,FALSE)*(C7+D7+E7)+F7*G7)</f>
        <v>0</v>
      </c>
      <c r="I7" s="44">
        <f>VLOOKUP(A7,'Employee Information'!$A$3:$M$27,10,FALSE)*H7+'Employee Information'!M6</f>
        <v>0</v>
      </c>
      <c r="J7" s="33"/>
      <c r="K7" s="44">
        <f t="shared" si="0"/>
        <v>0</v>
      </c>
    </row>
    <row r="8" spans="1:11" ht="12.75">
      <c r="A8">
        <v>5</v>
      </c>
      <c r="B8" s="45">
        <f>VLOOKUP(A8,'Employee Information'!$A$3:$M$27,2,FALSE)</f>
        <v>0</v>
      </c>
      <c r="H8" s="44">
        <f>(VLOOKUP(A8,'Employee Information'!$A$3:$M$27,3,FALSE)*(C8+D8+E8)+F8*G8)</f>
        <v>0</v>
      </c>
      <c r="I8" s="44">
        <f>VLOOKUP(A8,'Employee Information'!$A$3:$M$27,10,FALSE)*H8+'Employee Information'!M7</f>
        <v>0</v>
      </c>
      <c r="J8" s="2"/>
      <c r="K8" s="44">
        <f t="shared" si="0"/>
        <v>0</v>
      </c>
    </row>
    <row r="9" spans="1:11" s="32" customFormat="1" ht="12.75">
      <c r="A9" s="32">
        <v>6</v>
      </c>
      <c r="B9" s="45">
        <f>VLOOKUP(A9,'Employee Information'!$A$3:$M$27,2,FALSE)</f>
        <v>0</v>
      </c>
      <c r="H9" s="44">
        <f>(VLOOKUP(A9,'Employee Information'!$A$3:$M$27,3,FALSE)*(C9+D9+E9)+F9*G9)</f>
        <v>0</v>
      </c>
      <c r="I9" s="44">
        <f>VLOOKUP(A9,'Employee Information'!$A$3:$M$27,10,FALSE)*H9+'Employee Information'!M8</f>
        <v>0</v>
      </c>
      <c r="J9" s="33"/>
      <c r="K9" s="44">
        <f t="shared" si="0"/>
        <v>0</v>
      </c>
    </row>
    <row r="10" spans="1:11" ht="12.75">
      <c r="A10">
        <v>7</v>
      </c>
      <c r="B10" s="45">
        <f>VLOOKUP(A10,'Employee Information'!$A$3:$M$27,2,FALSE)</f>
        <v>0</v>
      </c>
      <c r="H10" s="44">
        <f>(VLOOKUP(A10,'Employee Information'!$A$3:$M$27,3,FALSE)*(C10+D10+E10)+F10*G10)</f>
        <v>0</v>
      </c>
      <c r="I10" s="44">
        <f>VLOOKUP(A10,'Employee Information'!$A$3:$M$27,10,FALSE)*H10+'Employee Information'!M9</f>
        <v>0</v>
      </c>
      <c r="J10" s="2"/>
      <c r="K10" s="44">
        <f t="shared" si="0"/>
        <v>0</v>
      </c>
    </row>
    <row r="11" spans="1:11" s="32" customFormat="1" ht="12.75">
      <c r="A11" s="32">
        <v>8</v>
      </c>
      <c r="B11" s="45">
        <f>VLOOKUP(A11,'Employee Information'!$A$3:$M$27,2,FALSE)</f>
        <v>0</v>
      </c>
      <c r="H11" s="44">
        <f>(VLOOKUP(A11,'Employee Information'!$A$3:$M$27,3,FALSE)*(C11+D11+E11)+F11*G11)</f>
        <v>0</v>
      </c>
      <c r="I11" s="44">
        <f>VLOOKUP(A11,'Employee Information'!$A$3:$M$27,10,FALSE)*H11+'Employee Information'!M10</f>
        <v>0</v>
      </c>
      <c r="J11" s="33"/>
      <c r="K11" s="44">
        <f t="shared" si="0"/>
        <v>0</v>
      </c>
    </row>
    <row r="12" spans="1:11" ht="12.75">
      <c r="A12">
        <v>9</v>
      </c>
      <c r="B12" s="45">
        <f>VLOOKUP(A12,'Employee Information'!$A$3:$M$27,2,FALSE)</f>
        <v>0</v>
      </c>
      <c r="H12" s="44">
        <f>(VLOOKUP(A12,'Employee Information'!$A$3:$M$27,3,FALSE)*(C12+D12+E12)+F12*G12)</f>
        <v>0</v>
      </c>
      <c r="I12" s="44">
        <f>VLOOKUP(A12,'Employee Information'!$A$3:$M$27,10,FALSE)*H12+'Employee Information'!M11</f>
        <v>0</v>
      </c>
      <c r="J12" s="2"/>
      <c r="K12" s="44">
        <f t="shared" si="0"/>
        <v>0</v>
      </c>
    </row>
    <row r="13" spans="1:11" s="32" customFormat="1" ht="12.75">
      <c r="A13" s="32">
        <v>10</v>
      </c>
      <c r="B13" s="45">
        <f>VLOOKUP(A13,'Employee Information'!$A$3:$M$27,2,FALSE)</f>
        <v>0</v>
      </c>
      <c r="H13" s="44">
        <f>(VLOOKUP(A13,'Employee Information'!$A$3:$M$27,3,FALSE)*(C13+D13+E13)+F13*G13)</f>
        <v>0</v>
      </c>
      <c r="I13" s="44">
        <f>VLOOKUP(A13,'Employee Information'!$A$3:$M$27,10,FALSE)*H13+'Employee Information'!M12</f>
        <v>0</v>
      </c>
      <c r="J13" s="33"/>
      <c r="K13" s="44">
        <f t="shared" si="0"/>
        <v>0</v>
      </c>
    </row>
    <row r="14" spans="1:11" ht="12.75">
      <c r="A14">
        <v>11</v>
      </c>
      <c r="B14" s="45">
        <f>VLOOKUP(A14,'Employee Information'!$A$3:$M$27,2,FALSE)</f>
        <v>0</v>
      </c>
      <c r="H14" s="44">
        <f>(VLOOKUP(A14,'Employee Information'!$A$3:$M$27,3,FALSE)*(C14+D14+E14)+F14*G14)</f>
        <v>0</v>
      </c>
      <c r="I14" s="44">
        <f>VLOOKUP(A14,'Employee Information'!$A$3:$M$27,10,FALSE)*H14+'Employee Information'!M13</f>
        <v>0</v>
      </c>
      <c r="J14" s="2"/>
      <c r="K14" s="44">
        <f t="shared" si="0"/>
        <v>0</v>
      </c>
    </row>
    <row r="15" spans="1:11" s="32" customFormat="1" ht="12.75">
      <c r="A15" s="32">
        <v>12</v>
      </c>
      <c r="B15" s="45">
        <f>VLOOKUP(A15,'Employee Information'!$A$3:$M$27,2,FALSE)</f>
        <v>0</v>
      </c>
      <c r="H15" s="44">
        <f>(VLOOKUP(A15,'Employee Information'!$A$3:$M$27,3,FALSE)*(C15+D15+E15)+F15*G15)</f>
        <v>0</v>
      </c>
      <c r="I15" s="44">
        <f>VLOOKUP(A15,'Employee Information'!$A$3:$M$27,10,FALSE)*H15+'Employee Information'!M14</f>
        <v>0</v>
      </c>
      <c r="J15" s="33"/>
      <c r="K15" s="44">
        <f t="shared" si="0"/>
        <v>0</v>
      </c>
    </row>
    <row r="16" spans="1:11" ht="12.75">
      <c r="A16">
        <v>13</v>
      </c>
      <c r="B16" s="45">
        <f>VLOOKUP(A16,'Employee Information'!$A$3:$M$27,2,FALSE)</f>
        <v>0</v>
      </c>
      <c r="H16" s="44">
        <f>(VLOOKUP(A16,'Employee Information'!$A$3:$M$27,3,FALSE)*(C16+D16+E16)+F16*G16)</f>
        <v>0</v>
      </c>
      <c r="I16" s="44">
        <f>VLOOKUP(A16,'Employee Information'!$A$3:$M$27,10,FALSE)*H16+'Employee Information'!M15</f>
        <v>0</v>
      </c>
      <c r="J16" s="2"/>
      <c r="K16" s="44">
        <f t="shared" si="0"/>
        <v>0</v>
      </c>
    </row>
    <row r="17" spans="1:11" s="32" customFormat="1" ht="12.75">
      <c r="A17" s="32">
        <v>14</v>
      </c>
      <c r="B17" s="45">
        <f>VLOOKUP(A17,'Employee Information'!$A$3:$M$27,2,FALSE)</f>
        <v>0</v>
      </c>
      <c r="H17" s="44">
        <f>(VLOOKUP(A17,'Employee Information'!$A$3:$M$27,3,FALSE)*(C17+D17+E17)+F17*G17)</f>
        <v>0</v>
      </c>
      <c r="I17" s="44">
        <f>VLOOKUP(A17,'Employee Information'!$A$3:$M$27,10,FALSE)*H17+'Employee Information'!M16</f>
        <v>0</v>
      </c>
      <c r="J17" s="33"/>
      <c r="K17" s="44">
        <f t="shared" si="0"/>
        <v>0</v>
      </c>
    </row>
    <row r="18" spans="1:11" ht="12.75">
      <c r="A18">
        <v>15</v>
      </c>
      <c r="B18" s="45">
        <f>VLOOKUP(A18,'Employee Information'!$A$3:$M$27,2,FALSE)</f>
        <v>0</v>
      </c>
      <c r="H18" s="44">
        <f>(VLOOKUP(A18,'Employee Information'!$A$3:$M$27,3,FALSE)*(C18+D18+E18)+F18*G18)</f>
        <v>0</v>
      </c>
      <c r="I18" s="44">
        <f>VLOOKUP(A18,'Employee Information'!$A$3:$M$27,10,FALSE)*H18+'Employee Information'!M17</f>
        <v>0</v>
      </c>
      <c r="J18" s="2"/>
      <c r="K18" s="44">
        <f t="shared" si="0"/>
        <v>0</v>
      </c>
    </row>
    <row r="19" spans="1:11" s="32" customFormat="1" ht="12.75">
      <c r="A19" s="32">
        <v>16</v>
      </c>
      <c r="B19" s="45">
        <f>VLOOKUP(A19,'Employee Information'!$A$3:$M$27,2,FALSE)</f>
        <v>0</v>
      </c>
      <c r="H19" s="44">
        <f>(VLOOKUP(A19,'Employee Information'!$A$3:$M$27,3,FALSE)*(C19+D19+E19)+F19*G19)</f>
        <v>0</v>
      </c>
      <c r="I19" s="44">
        <f>VLOOKUP(A19,'Employee Information'!$A$3:$M$27,10,FALSE)*H19+'Employee Information'!M18</f>
        <v>0</v>
      </c>
      <c r="J19" s="33"/>
      <c r="K19" s="44">
        <f t="shared" si="0"/>
        <v>0</v>
      </c>
    </row>
    <row r="20" spans="1:11" ht="12.75">
      <c r="A20">
        <v>17</v>
      </c>
      <c r="B20" s="45">
        <f>VLOOKUP(A20,'Employee Information'!$A$3:$M$27,2,FALSE)</f>
        <v>0</v>
      </c>
      <c r="H20" s="44">
        <f>(VLOOKUP(A20,'Employee Information'!$A$3:$M$27,3,FALSE)*(C20+D20+E20)+F20*G20)</f>
        <v>0</v>
      </c>
      <c r="I20" s="44">
        <f>VLOOKUP(A20,'Employee Information'!$A$3:$M$27,10,FALSE)*H20+'Employee Information'!M19</f>
        <v>0</v>
      </c>
      <c r="J20" s="2"/>
      <c r="K20" s="44">
        <f t="shared" si="0"/>
        <v>0</v>
      </c>
    </row>
    <row r="21" spans="1:11" s="32" customFormat="1" ht="12.75">
      <c r="A21" s="32">
        <v>18</v>
      </c>
      <c r="B21" s="45">
        <f>VLOOKUP(A21,'Employee Information'!$A$3:$M$27,2,FALSE)</f>
        <v>0</v>
      </c>
      <c r="H21" s="44">
        <f>(VLOOKUP(A21,'Employee Information'!$A$3:$M$27,3,FALSE)*(C21+D21+E21)+F21*G21)</f>
        <v>0</v>
      </c>
      <c r="I21" s="44">
        <f>VLOOKUP(A21,'Employee Information'!$A$3:$M$27,10,FALSE)*H21+'Employee Information'!M20</f>
        <v>0</v>
      </c>
      <c r="J21" s="33"/>
      <c r="K21" s="44">
        <f t="shared" si="0"/>
        <v>0</v>
      </c>
    </row>
    <row r="22" spans="1:11" ht="12.75">
      <c r="A22">
        <v>19</v>
      </c>
      <c r="B22" s="45">
        <f>VLOOKUP(A22,'Employee Information'!$A$3:$M$27,2,FALSE)</f>
        <v>0</v>
      </c>
      <c r="H22" s="44">
        <f>(VLOOKUP(A22,'Employee Information'!$A$3:$M$27,3,FALSE)*(C22+D22+E22)+F22*G22)</f>
        <v>0</v>
      </c>
      <c r="I22" s="44">
        <f>VLOOKUP(A22,'Employee Information'!$A$3:$M$27,10,FALSE)*H22+'Employee Information'!M21</f>
        <v>0</v>
      </c>
      <c r="J22" s="2"/>
      <c r="K22" s="44">
        <f t="shared" si="0"/>
        <v>0</v>
      </c>
    </row>
    <row r="23" spans="1:11" s="32" customFormat="1" ht="12.75">
      <c r="A23" s="32">
        <v>20</v>
      </c>
      <c r="B23" s="45">
        <f>VLOOKUP(A23,'Employee Information'!$A$3:$M$27,2,FALSE)</f>
        <v>0</v>
      </c>
      <c r="H23" s="44">
        <f>(VLOOKUP(A23,'Employee Information'!$A$3:$M$27,3,FALSE)*(C23+D23+E23)+F23*G23)</f>
        <v>0</v>
      </c>
      <c r="I23" s="44">
        <f>VLOOKUP(A23,'Employee Information'!$A$3:$M$27,10,FALSE)*H23+'Employee Information'!M22</f>
        <v>0</v>
      </c>
      <c r="J23" s="33"/>
      <c r="K23" s="44">
        <f t="shared" si="0"/>
        <v>0</v>
      </c>
    </row>
    <row r="24" spans="1:11" ht="12.75">
      <c r="A24">
        <v>21</v>
      </c>
      <c r="B24" s="45">
        <f>VLOOKUP(A24,'Employee Information'!$A$3:$M$27,2,FALSE)</f>
        <v>0</v>
      </c>
      <c r="H24" s="44">
        <f>(VLOOKUP(A24,'Employee Information'!$A$3:$M$27,3,FALSE)*(C24+D24+E24)+F24*G24)</f>
        <v>0</v>
      </c>
      <c r="I24" s="44">
        <f>VLOOKUP(A24,'Employee Information'!$A$3:$M$27,10,FALSE)*H24+'Employee Information'!M23</f>
        <v>0</v>
      </c>
      <c r="J24" s="2"/>
      <c r="K24" s="44">
        <f t="shared" si="0"/>
        <v>0</v>
      </c>
    </row>
    <row r="25" spans="1:11" s="32" customFormat="1" ht="12.75">
      <c r="A25" s="32">
        <v>22</v>
      </c>
      <c r="B25" s="45">
        <f>VLOOKUP(A25,'Employee Information'!$A$3:$M$27,2,FALSE)</f>
        <v>0</v>
      </c>
      <c r="H25" s="44">
        <f>(VLOOKUP(A25,'Employee Information'!$A$3:$M$27,3,FALSE)*(C25+D25+E25)+F25*G25)</f>
        <v>0</v>
      </c>
      <c r="I25" s="44">
        <f>VLOOKUP(A25,'Employee Information'!$A$3:$M$27,10,FALSE)*H25+'Employee Information'!M24</f>
        <v>0</v>
      </c>
      <c r="J25" s="33"/>
      <c r="K25" s="44">
        <f t="shared" si="0"/>
        <v>0</v>
      </c>
    </row>
    <row r="26" spans="1:11" ht="12.75">
      <c r="A26">
        <v>23</v>
      </c>
      <c r="B26" s="45">
        <f>VLOOKUP(A26,'Employee Information'!$A$3:$M$27,2,FALSE)</f>
        <v>0</v>
      </c>
      <c r="H26" s="44">
        <f>(VLOOKUP(A26,'Employee Information'!$A$3:$M$27,3,FALSE)*(C26+D26+E26)+F26*G26)</f>
        <v>0</v>
      </c>
      <c r="I26" s="44">
        <f>VLOOKUP(A26,'Employee Information'!$A$3:$M$27,10,FALSE)*H26+'Employee Information'!M25</f>
        <v>0</v>
      </c>
      <c r="J26" s="2"/>
      <c r="K26" s="44">
        <f t="shared" si="0"/>
        <v>0</v>
      </c>
    </row>
    <row r="27" spans="1:11" s="32" customFormat="1" ht="12.75">
      <c r="A27" s="32">
        <v>24</v>
      </c>
      <c r="B27" s="45">
        <f>VLOOKUP(A27,'Employee Information'!$A$3:$M$27,2,FALSE)</f>
        <v>0</v>
      </c>
      <c r="H27" s="44">
        <f>(VLOOKUP(A27,'Employee Information'!$A$3:$M$27,3,FALSE)*(C27+D27+E27)+F27*G27)</f>
        <v>0</v>
      </c>
      <c r="I27" s="44">
        <f>VLOOKUP(A27,'Employee Information'!$A$3:$M$27,10,FALSE)*H27+'Employee Information'!M26</f>
        <v>0</v>
      </c>
      <c r="J27" s="33"/>
      <c r="K27" s="44">
        <f t="shared" si="0"/>
        <v>0</v>
      </c>
    </row>
    <row r="28" spans="1:11" ht="12.75">
      <c r="A28">
        <v>25</v>
      </c>
      <c r="B28" s="45">
        <f>VLOOKUP(A28,'Employee Information'!$A$3:$M$27,2,FALSE)</f>
        <v>0</v>
      </c>
      <c r="H28" s="44">
        <f>(VLOOKUP(A28,'Employee Information'!$A$3:$M$27,3,FALSE)*(C28+D28+E28)+F28*G28)</f>
        <v>0</v>
      </c>
      <c r="I28" s="44">
        <f>VLOOKUP(A28,'Employee Information'!$A$3:$M$27,10,FALSE)*H28+'Employee Information'!M27</f>
        <v>0</v>
      </c>
      <c r="J28" s="2"/>
      <c r="K28" s="44">
        <f t="shared" si="0"/>
        <v>0</v>
      </c>
    </row>
    <row r="29" s="32" customFormat="1" ht="12.75"/>
  </sheetData>
  <printOptions gridLines="1" horizontalCentered="1"/>
  <pageMargins left="0.75" right="0.75" top="1" bottom="1" header="0.5" footer="0.5"/>
  <pageSetup horizontalDpi="600" verticalDpi="600" orientation="landscape" scale="61" r:id="rId1"/>
  <ignoredErrors>
    <ignoredError sqref="B4:B28 H4:I5 K5:K28 H6:I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F51"/>
  <sheetViews>
    <sheetView tabSelected="1" workbookViewId="0" topLeftCell="A4">
      <selection activeCell="B44" sqref="B44"/>
    </sheetView>
  </sheetViews>
  <sheetFormatPr defaultColWidth="9.140625" defaultRowHeight="12.75"/>
  <cols>
    <col min="1" max="1" width="19.140625" style="0" customWidth="1"/>
    <col min="2" max="2" width="13.7109375" style="0" bestFit="1" customWidth="1"/>
    <col min="3" max="3" width="17.8515625" style="0" customWidth="1"/>
    <col min="4" max="4" width="22.421875" style="0" customWidth="1"/>
    <col min="5" max="5" width="19.7109375" style="0" bestFit="1" customWidth="1"/>
    <col min="6" max="6" width="16.421875" style="0" customWidth="1"/>
  </cols>
  <sheetData>
    <row r="1" spans="1:6" ht="18">
      <c r="A1" s="17" t="s">
        <v>30</v>
      </c>
      <c r="B1" s="10"/>
      <c r="C1" s="10"/>
      <c r="D1" s="10"/>
      <c r="E1" s="10"/>
      <c r="F1" s="11"/>
    </row>
    <row r="2" spans="1:6" ht="18.75" thickBot="1">
      <c r="A2" s="18"/>
      <c r="B2" s="7"/>
      <c r="C2" s="7"/>
      <c r="D2" s="7"/>
      <c r="E2" s="7"/>
      <c r="F2" s="12"/>
    </row>
    <row r="3" spans="1:6" ht="13.5" thickBot="1">
      <c r="A3" s="21" t="s">
        <v>27</v>
      </c>
      <c r="B3" s="13">
        <f>'Payroll Calculator'!$B$2</f>
        <v>38367</v>
      </c>
      <c r="C3" s="21" t="s">
        <v>14</v>
      </c>
      <c r="D3" s="37" t="str">
        <f>VLOOKUP(F3,'Employee Information'!$A$3:$M$27,2,FALSE)</f>
        <v>Tracey</v>
      </c>
      <c r="E3" s="36" t="s">
        <v>0</v>
      </c>
      <c r="F3" s="40">
        <v>1</v>
      </c>
    </row>
    <row r="4" spans="1:6" ht="13.5" thickBot="1">
      <c r="A4" s="24"/>
      <c r="B4" s="7"/>
      <c r="C4" s="22"/>
      <c r="D4" s="7"/>
      <c r="E4" s="7"/>
      <c r="F4" s="12"/>
    </row>
    <row r="5" spans="1:6" ht="26.25" thickBot="1">
      <c r="A5" s="25" t="s">
        <v>4</v>
      </c>
      <c r="B5" s="6">
        <f>VLOOKUP(F3,'Employee Information'!$A$3:$M$27,4,FALSE)</f>
        <v>2</v>
      </c>
      <c r="C5" s="25" t="s">
        <v>35</v>
      </c>
      <c r="D5" s="6">
        <f>VLOOKUP(F3,'Employee Information'!$A$3:$M$27,5,FALSE)</f>
        <v>0</v>
      </c>
      <c r="E5" s="26" t="s">
        <v>2</v>
      </c>
      <c r="F5" s="41">
        <f>VLOOKUP(F3,'Payroll Calculator'!$A$3:$K$28,3,FALSE)</f>
        <v>80</v>
      </c>
    </row>
    <row r="6" spans="1:6" ht="13.5" thickBot="1">
      <c r="A6" s="21" t="s">
        <v>33</v>
      </c>
      <c r="B6" s="27">
        <f>VLOOKUP(F3,'Employee Information'!$A$3:$M$27,3,FALSE)</f>
        <v>15</v>
      </c>
      <c r="C6" s="25" t="s">
        <v>20</v>
      </c>
      <c r="D6" s="27">
        <f>VLOOKUP(F3,'Payroll Calculator'!$A$3:$K$28,7,FALSE)</f>
        <v>0</v>
      </c>
      <c r="E6" s="23" t="s">
        <v>12</v>
      </c>
      <c r="F6" s="41">
        <f>VLOOKUP(F3,'Payroll Calculator'!$A$3:$K$28,5,FALSE)</f>
        <v>0</v>
      </c>
    </row>
    <row r="7" spans="1:6" ht="13.5" thickBot="1">
      <c r="A7" s="25" t="s">
        <v>3</v>
      </c>
      <c r="B7" s="27">
        <f>VLOOKUP(F3,'Employee Information'!$A$3:$M$27,8,FALSE)*F9</f>
        <v>74.4</v>
      </c>
      <c r="C7" s="23" t="s">
        <v>26</v>
      </c>
      <c r="D7" s="27">
        <f>VLOOKUP(F3,'Employee Information'!$A$3:$M$27,7,FALSE)*F9</f>
        <v>150</v>
      </c>
      <c r="E7" s="23" t="s">
        <v>11</v>
      </c>
      <c r="F7" s="41">
        <f>VLOOKUP(F3,'Payroll Calculator'!$A$3:$K$28,4,FALSE)</f>
        <v>0</v>
      </c>
    </row>
    <row r="8" spans="1:6" ht="13.5" thickBot="1">
      <c r="A8" s="25" t="s">
        <v>24</v>
      </c>
      <c r="B8" s="27">
        <f>VLOOKUP(F3,'Employee Information'!$A$3:$M$27,9,FALSE)*F9</f>
        <v>17.400000000000002</v>
      </c>
      <c r="C8" s="25" t="s">
        <v>25</v>
      </c>
      <c r="D8" s="28">
        <f>VLOOKUP(F3,'Employee Information'!$A$3:$M$27,6,FALSE)*F9</f>
        <v>45</v>
      </c>
      <c r="E8" s="23" t="s">
        <v>17</v>
      </c>
      <c r="F8" s="41">
        <f>VLOOKUP(F3,'Payroll Calculator'!$A$3:$K$28,6,FALSE)</f>
        <v>0</v>
      </c>
    </row>
    <row r="9" spans="1:6" ht="26.25" thickBot="1">
      <c r="A9" s="25" t="s">
        <v>31</v>
      </c>
      <c r="B9" s="27">
        <f>VLOOKUP(F3,'Employee Information'!$A$3:$M$27,11,FALSE)</f>
        <v>0</v>
      </c>
      <c r="C9" s="23" t="s">
        <v>32</v>
      </c>
      <c r="D9" s="27">
        <f>VLOOKUP(F3,'Employee Information'!$A$3:$M$27,12,FALSE)</f>
        <v>0</v>
      </c>
      <c r="E9" s="23" t="s">
        <v>9</v>
      </c>
      <c r="F9" s="42">
        <f>VLOOKUP(F3,'Payroll Calculator'!$A$3:$K$28,8,FALSE)</f>
        <v>1200</v>
      </c>
    </row>
    <row r="10" spans="1:6" ht="26.25" thickBot="1">
      <c r="A10" s="25" t="s">
        <v>38</v>
      </c>
      <c r="B10" s="27">
        <f>SUM(D7:D9)+SUM(B7:B9)</f>
        <v>286.8</v>
      </c>
      <c r="C10" s="23" t="s">
        <v>22</v>
      </c>
      <c r="D10" s="28">
        <f>VLOOKUP(F3,'Payroll Calculator'!$A$3:$K$28,10,FALSE)</f>
        <v>0</v>
      </c>
      <c r="E10" s="23" t="s">
        <v>37</v>
      </c>
      <c r="F10" s="42">
        <f>VLOOKUP(F3,'Payroll Calculator'!$A$3:$K$28,9,FALSE)+D10</f>
        <v>286.8</v>
      </c>
    </row>
    <row r="11" spans="1:6" ht="13.5" thickBot="1">
      <c r="A11" s="38"/>
      <c r="B11" s="39"/>
      <c r="C11" s="15"/>
      <c r="D11" s="20"/>
      <c r="E11" s="23" t="s">
        <v>10</v>
      </c>
      <c r="F11" s="42">
        <f>VLOOKUP(F3,'Payroll Calculator'!$A$3:$K$28,11,FALSE)</f>
        <v>913.2</v>
      </c>
    </row>
    <row r="12" spans="1:6" ht="13.5" thickBot="1">
      <c r="A12" s="14"/>
      <c r="B12" s="19"/>
      <c r="C12" s="16"/>
      <c r="D12" s="19"/>
      <c r="E12" s="16"/>
      <c r="F12" s="43"/>
    </row>
    <row r="13" ht="13.5" thickBot="1"/>
    <row r="14" spans="1:6" ht="18">
      <c r="A14" s="17" t="s">
        <v>30</v>
      </c>
      <c r="B14" s="10"/>
      <c r="C14" s="10"/>
      <c r="D14" s="10"/>
      <c r="E14" s="10"/>
      <c r="F14" s="11"/>
    </row>
    <row r="15" spans="1:6" ht="18.75" thickBot="1">
      <c r="A15" s="18"/>
      <c r="B15" s="7"/>
      <c r="C15" s="7"/>
      <c r="D15" s="7"/>
      <c r="E15" s="7"/>
      <c r="F15" s="12"/>
    </row>
    <row r="16" spans="1:6" ht="13.5" thickBot="1">
      <c r="A16" s="21" t="s">
        <v>27</v>
      </c>
      <c r="B16" s="13">
        <f>'Payroll Calculator'!$B$2</f>
        <v>38367</v>
      </c>
      <c r="C16" s="21" t="s">
        <v>14</v>
      </c>
      <c r="D16" s="37">
        <f>VLOOKUP(F16,'Employee Information'!$A$3:$M$27,2,FALSE)</f>
        <v>0</v>
      </c>
      <c r="E16" s="36" t="s">
        <v>0</v>
      </c>
      <c r="F16" s="40">
        <v>2</v>
      </c>
    </row>
    <row r="17" spans="1:6" ht="13.5" thickBot="1">
      <c r="A17" s="24"/>
      <c r="B17" s="7"/>
      <c r="C17" s="22"/>
      <c r="D17" s="7"/>
      <c r="E17" s="7"/>
      <c r="F17" s="12"/>
    </row>
    <row r="18" spans="1:6" ht="26.25" thickBot="1">
      <c r="A18" s="25" t="s">
        <v>4</v>
      </c>
      <c r="B18" s="6">
        <f>VLOOKUP(F16,'Employee Information'!$A$3:$M$27,4,FALSE)</f>
        <v>0</v>
      </c>
      <c r="C18" s="25" t="s">
        <v>35</v>
      </c>
      <c r="D18" s="6">
        <f>VLOOKUP(F16,'Employee Information'!$A$3:$M$27,5,FALSE)</f>
        <v>0</v>
      </c>
      <c r="E18" s="26" t="s">
        <v>2</v>
      </c>
      <c r="F18" s="41">
        <f>VLOOKUP(F16,'Payroll Calculator'!$A$3:$K$28,3,FALSE)</f>
        <v>0</v>
      </c>
    </row>
    <row r="19" spans="1:6" ht="13.5" thickBot="1">
      <c r="A19" s="21" t="s">
        <v>33</v>
      </c>
      <c r="B19" s="27">
        <f>VLOOKUP(F16,'Employee Information'!$A$3:$M$27,3,FALSE)</f>
        <v>0</v>
      </c>
      <c r="C19" s="25" t="s">
        <v>20</v>
      </c>
      <c r="D19" s="27">
        <f>VLOOKUP(F16,'Payroll Calculator'!$A$3:$K$28,7,FALSE)</f>
        <v>0</v>
      </c>
      <c r="E19" s="23" t="s">
        <v>12</v>
      </c>
      <c r="F19" s="41">
        <f>VLOOKUP(F16,'Payroll Calculator'!$A$3:$K$28,5,FALSE)</f>
        <v>0</v>
      </c>
    </row>
    <row r="20" spans="1:6" ht="13.5" thickBot="1">
      <c r="A20" s="25" t="s">
        <v>3</v>
      </c>
      <c r="B20" s="27">
        <f>VLOOKUP(F16,'Employee Information'!$A$3:$M$27,8,FALSE)*F22</f>
        <v>0</v>
      </c>
      <c r="C20" s="23" t="s">
        <v>26</v>
      </c>
      <c r="D20" s="27">
        <f>VLOOKUP(F16,'Employee Information'!$A$3:$M$27,7,FALSE)*F22</f>
        <v>0</v>
      </c>
      <c r="E20" s="23" t="s">
        <v>11</v>
      </c>
      <c r="F20" s="41">
        <f>VLOOKUP(F16,'Payroll Calculator'!$A$3:$K$28,4,FALSE)</f>
        <v>0</v>
      </c>
    </row>
    <row r="21" spans="1:6" ht="13.5" thickBot="1">
      <c r="A21" s="25" t="s">
        <v>24</v>
      </c>
      <c r="B21" s="27">
        <f>VLOOKUP(F16,'Employee Information'!$A$3:$M$27,9,FALSE)*F22</f>
        <v>0</v>
      </c>
      <c r="C21" s="25" t="s">
        <v>25</v>
      </c>
      <c r="D21" s="28">
        <f>VLOOKUP(F16,'Employee Information'!$A$3:$M$27,6,FALSE)*F22</f>
        <v>0</v>
      </c>
      <c r="E21" s="23" t="s">
        <v>17</v>
      </c>
      <c r="F21" s="41">
        <f>VLOOKUP(F16,'Payroll Calculator'!$A$3:$K$28,6,FALSE)</f>
        <v>0</v>
      </c>
    </row>
    <row r="22" spans="1:6" ht="26.25" thickBot="1">
      <c r="A22" s="25" t="s">
        <v>31</v>
      </c>
      <c r="B22" s="27">
        <f>VLOOKUP(F16,'Employee Information'!$A$3:$M$27,11,FALSE)</f>
        <v>0</v>
      </c>
      <c r="C22" s="23" t="s">
        <v>32</v>
      </c>
      <c r="D22" s="27">
        <f>VLOOKUP(F16,'Employee Information'!$A$3:$M$27,12,FALSE)</f>
        <v>0</v>
      </c>
      <c r="E22" s="23" t="s">
        <v>9</v>
      </c>
      <c r="F22" s="42">
        <f>VLOOKUP(F16,'Payroll Calculator'!$A$3:$K$28,8,FALSE)</f>
        <v>0</v>
      </c>
    </row>
    <row r="23" spans="1:6" ht="26.25" thickBot="1">
      <c r="A23" s="25" t="s">
        <v>38</v>
      </c>
      <c r="B23" s="27">
        <f>SUM(D20:D22)+SUM(B20:B22)</f>
        <v>0</v>
      </c>
      <c r="C23" s="23" t="s">
        <v>22</v>
      </c>
      <c r="D23" s="28">
        <f>VLOOKUP(F16,'Payroll Calculator'!$A$3:$K$28,10,FALSE)</f>
        <v>0</v>
      </c>
      <c r="E23" s="23" t="s">
        <v>37</v>
      </c>
      <c r="F23" s="42">
        <f>VLOOKUP(F16,'Payroll Calculator'!$A$3:$K$28,9,FALSE)+D23</f>
        <v>0</v>
      </c>
    </row>
    <row r="24" spans="1:6" ht="13.5" thickBot="1">
      <c r="A24" s="38"/>
      <c r="B24" s="39"/>
      <c r="C24" s="15"/>
      <c r="D24" s="20"/>
      <c r="E24" s="23" t="s">
        <v>10</v>
      </c>
      <c r="F24" s="42">
        <f>VLOOKUP(F16,'Payroll Calculator'!$A$3:$K$28,11,FALSE)</f>
        <v>0</v>
      </c>
    </row>
    <row r="25" spans="1:6" ht="13.5" thickBot="1">
      <c r="A25" s="14"/>
      <c r="B25" s="19"/>
      <c r="C25" s="16"/>
      <c r="D25" s="19"/>
      <c r="E25" s="16"/>
      <c r="F25" s="43"/>
    </row>
    <row r="26" ht="13.5" thickBot="1"/>
    <row r="27" spans="1:6" ht="18">
      <c r="A27" s="17" t="s">
        <v>30</v>
      </c>
      <c r="B27" s="10"/>
      <c r="C27" s="10"/>
      <c r="D27" s="10"/>
      <c r="E27" s="10"/>
      <c r="F27" s="11"/>
    </row>
    <row r="28" spans="1:6" ht="18.75" thickBot="1">
      <c r="A28" s="18"/>
      <c r="B28" s="7"/>
      <c r="C28" s="7"/>
      <c r="D28" s="7"/>
      <c r="E28" s="7"/>
      <c r="F28" s="12"/>
    </row>
    <row r="29" spans="1:6" ht="13.5" thickBot="1">
      <c r="A29" s="21" t="s">
        <v>27</v>
      </c>
      <c r="B29" s="13">
        <f>'Payroll Calculator'!$B$2</f>
        <v>38367</v>
      </c>
      <c r="C29" s="21" t="s">
        <v>14</v>
      </c>
      <c r="D29" s="37">
        <f>VLOOKUP(F29,'Employee Information'!$A$3:$M$27,2,FALSE)</f>
        <v>0</v>
      </c>
      <c r="E29" s="36" t="s">
        <v>0</v>
      </c>
      <c r="F29" s="40">
        <v>3</v>
      </c>
    </row>
    <row r="30" spans="1:6" ht="13.5" thickBot="1">
      <c r="A30" s="24"/>
      <c r="B30" s="7"/>
      <c r="C30" s="22"/>
      <c r="D30" s="7"/>
      <c r="E30" s="7"/>
      <c r="F30" s="12"/>
    </row>
    <row r="31" spans="1:6" ht="26.25" thickBot="1">
      <c r="A31" s="25" t="s">
        <v>4</v>
      </c>
      <c r="B31" s="6">
        <f>VLOOKUP(F29,'Employee Information'!$A$3:$M$27,4,FALSE)</f>
        <v>0</v>
      </c>
      <c r="C31" s="25" t="s">
        <v>35</v>
      </c>
      <c r="D31" s="6">
        <f>VLOOKUP(F29,'Employee Information'!$A$3:$M$27,5,FALSE)</f>
        <v>0</v>
      </c>
      <c r="E31" s="26" t="s">
        <v>2</v>
      </c>
      <c r="F31" s="41">
        <f>VLOOKUP(F29,'Payroll Calculator'!$A$3:$K$28,3,FALSE)</f>
        <v>0</v>
      </c>
    </row>
    <row r="32" spans="1:6" ht="13.5" thickBot="1">
      <c r="A32" s="21" t="s">
        <v>33</v>
      </c>
      <c r="B32" s="27">
        <f>VLOOKUP(F29,'Employee Information'!$A$3:$M$27,3,FALSE)</f>
        <v>0</v>
      </c>
      <c r="C32" s="25" t="s">
        <v>20</v>
      </c>
      <c r="D32" s="27">
        <f>VLOOKUP(F29,'Payroll Calculator'!$A$3:$K$28,7,FALSE)</f>
        <v>0</v>
      </c>
      <c r="E32" s="23" t="s">
        <v>12</v>
      </c>
      <c r="F32" s="41">
        <f>VLOOKUP(F29,'Payroll Calculator'!$A$3:$K$28,5,FALSE)</f>
        <v>0</v>
      </c>
    </row>
    <row r="33" spans="1:6" ht="13.5" thickBot="1">
      <c r="A33" s="25" t="s">
        <v>3</v>
      </c>
      <c r="B33" s="27">
        <f>VLOOKUP(F29,'Employee Information'!$A$3:$M$27,8,FALSE)*F35</f>
        <v>0</v>
      </c>
      <c r="C33" s="23" t="s">
        <v>26</v>
      </c>
      <c r="D33" s="27">
        <f>VLOOKUP(F29,'Employee Information'!$A$3:$M$27,7,FALSE)*F35</f>
        <v>0</v>
      </c>
      <c r="E33" s="23" t="s">
        <v>11</v>
      </c>
      <c r="F33" s="41">
        <f>VLOOKUP(F29,'Payroll Calculator'!$A$3:$K$28,4,FALSE)</f>
        <v>0</v>
      </c>
    </row>
    <row r="34" spans="1:6" ht="13.5" thickBot="1">
      <c r="A34" s="25" t="s">
        <v>24</v>
      </c>
      <c r="B34" s="27">
        <f>VLOOKUP(F29,'Employee Information'!$A$3:$M$27,9,FALSE)*F35</f>
        <v>0</v>
      </c>
      <c r="C34" s="25" t="s">
        <v>25</v>
      </c>
      <c r="D34" s="28">
        <f>VLOOKUP(F29,'Employee Information'!$A$3:$M$27,6,FALSE)*F35</f>
        <v>0</v>
      </c>
      <c r="E34" s="23" t="s">
        <v>17</v>
      </c>
      <c r="F34" s="41">
        <f>VLOOKUP(F29,'Payroll Calculator'!$A$3:$K$28,6,FALSE)</f>
        <v>0</v>
      </c>
    </row>
    <row r="35" spans="1:6" ht="26.25" thickBot="1">
      <c r="A35" s="25" t="s">
        <v>31</v>
      </c>
      <c r="B35" s="27">
        <f>VLOOKUP(F29,'Employee Information'!$A$3:$M$27,11,FALSE)</f>
        <v>0</v>
      </c>
      <c r="C35" s="23" t="s">
        <v>32</v>
      </c>
      <c r="D35" s="27">
        <f>VLOOKUP(F29,'Employee Information'!$A$3:$M$27,12,FALSE)</f>
        <v>0</v>
      </c>
      <c r="E35" s="23" t="s">
        <v>9</v>
      </c>
      <c r="F35" s="42">
        <f>VLOOKUP(F29,'Payroll Calculator'!$A$3:$K$28,8,FALSE)</f>
        <v>0</v>
      </c>
    </row>
    <row r="36" spans="1:6" ht="26.25" thickBot="1">
      <c r="A36" s="25" t="s">
        <v>38</v>
      </c>
      <c r="B36" s="27">
        <f>SUM(D33:D35)+SUM(B33:B35)</f>
        <v>0</v>
      </c>
      <c r="C36" s="23" t="s">
        <v>22</v>
      </c>
      <c r="D36" s="28">
        <f>VLOOKUP(F29,'Payroll Calculator'!$A$3:$K$28,10,FALSE)</f>
        <v>0</v>
      </c>
      <c r="E36" s="23" t="s">
        <v>37</v>
      </c>
      <c r="F36" s="42">
        <f>VLOOKUP(F29,'Payroll Calculator'!$A$3:$K$28,9,FALSE)+D36</f>
        <v>0</v>
      </c>
    </row>
    <row r="37" spans="1:6" ht="13.5" thickBot="1">
      <c r="A37" s="38"/>
      <c r="B37" s="39"/>
      <c r="C37" s="15"/>
      <c r="D37" s="20"/>
      <c r="E37" s="23" t="s">
        <v>10</v>
      </c>
      <c r="F37" s="42">
        <f>VLOOKUP(F29,'Payroll Calculator'!$A$3:$K$28,11,FALSE)</f>
        <v>0</v>
      </c>
    </row>
    <row r="38" spans="1:6" ht="13.5" thickBot="1">
      <c r="A38" s="14"/>
      <c r="B38" s="19"/>
      <c r="C38" s="16"/>
      <c r="D38" s="19"/>
      <c r="E38" s="16"/>
      <c r="F38" s="43"/>
    </row>
    <row r="39" ht="13.5" thickBot="1"/>
    <row r="40" spans="1:6" ht="18">
      <c r="A40" s="17" t="s">
        <v>30</v>
      </c>
      <c r="B40" s="10"/>
      <c r="C40" s="10"/>
      <c r="D40" s="10"/>
      <c r="E40" s="10"/>
      <c r="F40" s="11"/>
    </row>
    <row r="41" spans="1:6" ht="18.75" thickBot="1">
      <c r="A41" s="18"/>
      <c r="B41" s="7"/>
      <c r="C41" s="7"/>
      <c r="D41" s="7"/>
      <c r="E41" s="7"/>
      <c r="F41" s="12"/>
    </row>
    <row r="42" spans="1:6" ht="13.5" thickBot="1">
      <c r="A42" s="21" t="s">
        <v>27</v>
      </c>
      <c r="B42" s="13">
        <f>'Payroll Calculator'!$B$2</f>
        <v>38367</v>
      </c>
      <c r="C42" s="21" t="s">
        <v>14</v>
      </c>
      <c r="D42" s="37">
        <f>VLOOKUP(F42,'Employee Information'!$A$3:$M$27,2,FALSE)</f>
        <v>0</v>
      </c>
      <c r="E42" s="36" t="s">
        <v>0</v>
      </c>
      <c r="F42" s="40">
        <v>4</v>
      </c>
    </row>
    <row r="43" spans="1:6" ht="13.5" thickBot="1">
      <c r="A43" s="24"/>
      <c r="B43" s="7"/>
      <c r="C43" s="22"/>
      <c r="D43" s="7"/>
      <c r="E43" s="7"/>
      <c r="F43" s="12"/>
    </row>
    <row r="44" spans="1:6" ht="26.25" thickBot="1">
      <c r="A44" s="25" t="s">
        <v>4</v>
      </c>
      <c r="B44" s="6">
        <f>VLOOKUP(F42,'Employee Information'!$A$3:$M$27,4,FALSE)</f>
        <v>0</v>
      </c>
      <c r="C44" s="25" t="s">
        <v>35</v>
      </c>
      <c r="D44" s="6">
        <f>VLOOKUP(F42,'Employee Information'!$A$3:$M$27,5,FALSE)</f>
        <v>0</v>
      </c>
      <c r="E44" s="26" t="s">
        <v>2</v>
      </c>
      <c r="F44" s="41">
        <f>VLOOKUP(F42,'Payroll Calculator'!$A$3:$K$28,3,FALSE)</f>
        <v>0</v>
      </c>
    </row>
    <row r="45" spans="1:6" ht="13.5" thickBot="1">
      <c r="A45" s="21" t="s">
        <v>33</v>
      </c>
      <c r="B45" s="27">
        <f>VLOOKUP(F42,'Employee Information'!$A$3:$M$27,3,FALSE)</f>
        <v>0</v>
      </c>
      <c r="C45" s="25" t="s">
        <v>20</v>
      </c>
      <c r="D45" s="27">
        <f>VLOOKUP(F42,'Payroll Calculator'!$A$3:$K$28,7,FALSE)</f>
        <v>0</v>
      </c>
      <c r="E45" s="23" t="s">
        <v>12</v>
      </c>
      <c r="F45" s="41">
        <f>VLOOKUP(F42,'Payroll Calculator'!$A$3:$K$28,5,FALSE)</f>
        <v>0</v>
      </c>
    </row>
    <row r="46" spans="1:6" ht="13.5" thickBot="1">
      <c r="A46" s="25" t="s">
        <v>3</v>
      </c>
      <c r="B46" s="27">
        <f>VLOOKUP(F42,'Employee Information'!$A$3:$M$27,8,FALSE)*F48</f>
        <v>0</v>
      </c>
      <c r="C46" s="23" t="s">
        <v>26</v>
      </c>
      <c r="D46" s="27">
        <f>VLOOKUP(F42,'Employee Information'!$A$3:$M$27,7,FALSE)*F48</f>
        <v>0</v>
      </c>
      <c r="E46" s="23" t="s">
        <v>11</v>
      </c>
      <c r="F46" s="41">
        <f>VLOOKUP(F42,'Payroll Calculator'!$A$3:$K$28,4,FALSE)</f>
        <v>0</v>
      </c>
    </row>
    <row r="47" spans="1:6" ht="13.5" thickBot="1">
      <c r="A47" s="25" t="s">
        <v>24</v>
      </c>
      <c r="B47" s="27">
        <f>VLOOKUP(F42,'Employee Information'!$A$3:$M$27,9,FALSE)*F48</f>
        <v>0</v>
      </c>
      <c r="C47" s="25" t="s">
        <v>25</v>
      </c>
      <c r="D47" s="28">
        <f>VLOOKUP(F42,'Employee Information'!$A$3:$M$27,6,FALSE)*F48</f>
        <v>0</v>
      </c>
      <c r="E47" s="23" t="s">
        <v>17</v>
      </c>
      <c r="F47" s="41">
        <f>VLOOKUP(F42,'Payroll Calculator'!$A$3:$K$28,6,FALSE)</f>
        <v>0</v>
      </c>
    </row>
    <row r="48" spans="1:6" ht="26.25" thickBot="1">
      <c r="A48" s="25" t="s">
        <v>31</v>
      </c>
      <c r="B48" s="27">
        <f>VLOOKUP(F42,'Employee Information'!$A$3:$M$27,11,FALSE)</f>
        <v>0</v>
      </c>
      <c r="C48" s="23" t="s">
        <v>32</v>
      </c>
      <c r="D48" s="27">
        <f>VLOOKUP(F42,'Employee Information'!$A$3:$M$27,12,FALSE)</f>
        <v>0</v>
      </c>
      <c r="E48" s="23" t="s">
        <v>9</v>
      </c>
      <c r="F48" s="42">
        <f>VLOOKUP(F42,'Payroll Calculator'!$A$3:$K$28,8,FALSE)</f>
        <v>0</v>
      </c>
    </row>
    <row r="49" spans="1:6" ht="26.25" thickBot="1">
      <c r="A49" s="25" t="s">
        <v>38</v>
      </c>
      <c r="B49" s="27">
        <f>SUM(D46:D48)+SUM(B46:B48)</f>
        <v>0</v>
      </c>
      <c r="C49" s="23" t="s">
        <v>22</v>
      </c>
      <c r="D49" s="28">
        <f>VLOOKUP(F42,'Payroll Calculator'!$A$3:$K$28,10,FALSE)</f>
        <v>0</v>
      </c>
      <c r="E49" s="23" t="s">
        <v>37</v>
      </c>
      <c r="F49" s="42">
        <f>VLOOKUP(F42,'Payroll Calculator'!$A$3:$K$28,9,FALSE)+D49</f>
        <v>0</v>
      </c>
    </row>
    <row r="50" spans="1:6" ht="13.5" thickBot="1">
      <c r="A50" s="38"/>
      <c r="B50" s="39"/>
      <c r="C50" s="15"/>
      <c r="D50" s="20"/>
      <c r="E50" s="23" t="s">
        <v>10</v>
      </c>
      <c r="F50" s="42">
        <f>VLOOKUP(F42,'Payroll Calculator'!$A$3:$K$28,11,FALSE)</f>
        <v>0</v>
      </c>
    </row>
    <row r="51" spans="1:6" ht="13.5" thickBot="1">
      <c r="A51" s="14"/>
      <c r="B51" s="19"/>
      <c r="C51" s="16"/>
      <c r="D51" s="19"/>
      <c r="E51" s="16"/>
      <c r="F51" s="43"/>
    </row>
  </sheetData>
  <printOptions horizontalCentered="1"/>
  <pageMargins left="0.75" right="0.75" top="1" bottom="1" header="0.5" footer="0.5"/>
  <pageSetup horizontalDpi="600" verticalDpi="600" orientation="portrait" scale="73" r:id="rId1"/>
  <ignoredErrors>
    <ignoredError sqref="D3 B5:B9 D5:D10 F5:F11 D16 B18:B22 D18:D23 F18:F24 D29 B31:B35 D31:D36 F31:F37 D42 B44:B48 D44:D49 F44:F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Jim Guthrie</cp:lastModifiedBy>
  <cp:lastPrinted>2002-07-10T21:43:16Z</cp:lastPrinted>
  <dcterms:created xsi:type="dcterms:W3CDTF">2002-04-09T18:32:28Z</dcterms:created>
  <dcterms:modified xsi:type="dcterms:W3CDTF">2005-01-15T12:18:23Z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TC061011771033</vt:lpwstr>
  </property>
</Properties>
</file>