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activeTab="3"/>
  </bookViews>
  <sheets>
    <sheet name="Total Cost--Method #1" sheetId="1" r:id="rId1"/>
    <sheet name="Total Cost--Method #2" sheetId="2" r:id="rId2"/>
    <sheet name="ROI Calculation" sheetId="3" r:id="rId3"/>
    <sheet name="Instructio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Will Hipwell</author>
  </authors>
  <commentList>
    <comment ref="F5" authorId="0">
      <text>
        <r>
          <rPr>
            <sz val="8"/>
            <rFont val="Tahoma"/>
            <family val="2"/>
          </rPr>
          <t>These costs are incurred on an annual or ongoing basis (i.e. every year or every time the class conducted).</t>
        </r>
      </text>
    </comment>
    <comment ref="F8" authorId="0">
      <text>
        <r>
          <rPr>
            <sz val="8"/>
            <rFont val="Tahoma"/>
            <family val="2"/>
          </rPr>
          <t>Cost to update, revise, rewrite, etc. the course or class content.</t>
        </r>
      </text>
    </comment>
    <comment ref="F11" authorId="0">
      <text>
        <r>
          <rPr>
            <sz val="8"/>
            <rFont val="Tahoma"/>
            <family val="2"/>
          </rPr>
          <t>These costs are incurred every time the class or course is delivered to students.</t>
        </r>
      </text>
    </comment>
    <comment ref="A12" authorId="0">
      <text>
        <r>
          <rPr>
            <sz val="8"/>
            <rFont val="Tahoma"/>
            <family val="2"/>
          </rPr>
          <t>These costs are incurred only once and not on an ongoing (or annual) basis).</t>
        </r>
      </text>
    </comment>
    <comment ref="A15" authorId="0">
      <text>
        <r>
          <rPr>
            <sz val="8"/>
            <rFont val="Tahoma"/>
            <family val="2"/>
          </rPr>
          <t>Internal labor costs (estimated hours x hourly rate of pay).</t>
        </r>
      </text>
    </comment>
    <comment ref="A20" authorId="0">
      <text>
        <r>
          <rPr>
            <sz val="8"/>
            <rFont val="Tahoma"/>
            <family val="2"/>
          </rPr>
          <t xml:space="preserve">Cost incurred from vendor and contractor fees (can be input directly from a vendor's quote or billing statement). </t>
        </r>
      </text>
    </comment>
    <comment ref="A25" authorId="0">
      <text>
        <r>
          <rPr>
            <sz val="8"/>
            <rFont val="Tahoma"/>
            <family val="2"/>
          </rPr>
          <t>Equipment rentals, masters, video taping, etc.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sz val="8"/>
            <rFont val="Tahoma"/>
            <family val="2"/>
          </rPr>
          <t>Other one-time costs not addressed above.</t>
        </r>
      </text>
    </comment>
  </commentList>
</comments>
</file>

<file path=xl/comments2.xml><?xml version="1.0" encoding="utf-8"?>
<comments xmlns="http://schemas.openxmlformats.org/spreadsheetml/2006/main">
  <authors>
    <author>Will Hipwell</author>
  </authors>
  <commentList>
    <comment ref="A25" authorId="0">
      <text>
        <r>
          <rPr>
            <sz val="8"/>
            <rFont val="Tahoma"/>
            <family val="2"/>
          </rPr>
          <t>Equipment rentals, masters, video taping, etc.</t>
        </r>
        <r>
          <rPr>
            <sz val="8"/>
            <rFont val="Tahoma"/>
            <family val="0"/>
          </rPr>
          <t xml:space="preserve">
</t>
        </r>
      </text>
    </comment>
    <comment ref="A30" authorId="0">
      <text>
        <r>
          <rPr>
            <sz val="8"/>
            <rFont val="Tahoma"/>
            <family val="2"/>
          </rPr>
          <t>Other one-time costs not addressed above.</t>
        </r>
      </text>
    </comment>
    <comment ref="A20" authorId="0">
      <text>
        <r>
          <rPr>
            <sz val="8"/>
            <rFont val="Tahoma"/>
            <family val="2"/>
          </rPr>
          <t xml:space="preserve">Cost incurred from vendor and contractor fees (can be input directly from a vendor's quote or billing statement). </t>
        </r>
      </text>
    </comment>
    <comment ref="A15" authorId="0">
      <text>
        <r>
          <rPr>
            <sz val="8"/>
            <rFont val="Tahoma"/>
            <family val="2"/>
          </rPr>
          <t>Internal labor costs (estimated hours x hourly rate of pay).</t>
        </r>
      </text>
    </comment>
    <comment ref="A12" authorId="0">
      <text>
        <r>
          <rPr>
            <sz val="8"/>
            <rFont val="Tahoma"/>
            <family val="2"/>
          </rPr>
          <t>These costs are incurred only once and not on an ongoing (or annual) basis).</t>
        </r>
      </text>
    </comment>
    <comment ref="F5" authorId="0">
      <text>
        <r>
          <rPr>
            <sz val="8"/>
            <rFont val="Tahoma"/>
            <family val="2"/>
          </rPr>
          <t>These costs are incurred on an annual or ongoing basis (i.e. every year or every time the class conducted).</t>
        </r>
      </text>
    </comment>
    <comment ref="F8" authorId="0">
      <text>
        <r>
          <rPr>
            <sz val="8"/>
            <rFont val="Tahoma"/>
            <family val="2"/>
          </rPr>
          <t>Cost to update, revise, rewrite, etc. the course or class content.</t>
        </r>
      </text>
    </comment>
    <comment ref="F11" authorId="0">
      <text>
        <r>
          <rPr>
            <sz val="8"/>
            <rFont val="Tahoma"/>
            <family val="2"/>
          </rPr>
          <t>These costs are incurred every time the class or course is delivered to students.</t>
        </r>
      </text>
    </comment>
  </commentList>
</comments>
</file>

<file path=xl/sharedStrings.xml><?xml version="1.0" encoding="utf-8"?>
<sst xmlns="http://schemas.openxmlformats.org/spreadsheetml/2006/main" count="185" uniqueCount="124">
  <si>
    <t>Employee #1</t>
  </si>
  <si>
    <t>Employee #2</t>
  </si>
  <si>
    <t>Employee #3</t>
  </si>
  <si>
    <t>Hours</t>
  </si>
  <si>
    <t>Rate</t>
  </si>
  <si>
    <t>Describe Here</t>
  </si>
  <si>
    <t>Total internal labor costs for developing the course</t>
  </si>
  <si>
    <t>Enter as a % of initial development costs</t>
  </si>
  <si>
    <t>How long is the class (in days)</t>
  </si>
  <si>
    <t>How many classes per year</t>
  </si>
  <si>
    <t>How many students per class</t>
  </si>
  <si>
    <t>% of students who must travel to class</t>
  </si>
  <si>
    <t>Avg annual student compensation (salary+benefits)</t>
  </si>
  <si>
    <t>Work days per year (235 average)</t>
  </si>
  <si>
    <t>Avg student per diem</t>
  </si>
  <si>
    <t>Avg travel costs per student</t>
  </si>
  <si>
    <t>Cost of course materials per student</t>
  </si>
  <si>
    <t>Avg instructor compensation</t>
  </si>
  <si>
    <t>Avg instructor per diem</t>
  </si>
  <si>
    <t>Avg travel costs per instructor</t>
  </si>
  <si>
    <t>Cost of course materials per instructor per class</t>
  </si>
  <si>
    <t>Class Demographics</t>
  </si>
  <si>
    <t>Student Costs</t>
  </si>
  <si>
    <t>Instructor Costs</t>
  </si>
  <si>
    <t>Total student costs</t>
  </si>
  <si>
    <t>Training Costs &amp; ROI Worksheet</t>
  </si>
  <si>
    <t>Total instructor costs</t>
  </si>
  <si>
    <t>TOTAL COST</t>
  </si>
  <si>
    <t>ROI Calculation Worksheet</t>
  </si>
  <si>
    <t>Total cost of training over life of course</t>
  </si>
  <si>
    <t>ROI (total savings/total cost)</t>
  </si>
  <si>
    <t>Months to break even</t>
  </si>
  <si>
    <t>Contractor/Consultant #1</t>
  </si>
  <si>
    <t>Contractor/Consultant #2</t>
  </si>
  <si>
    <t>Contractor/Consultant #3</t>
  </si>
  <si>
    <t>Total outside costs for developing the course</t>
  </si>
  <si>
    <t>Facility/Hosting Costs</t>
  </si>
  <si>
    <t>Total facility/hosting costs</t>
  </si>
  <si>
    <t>Total savings over life of course</t>
  </si>
  <si>
    <t>% savings over life of course</t>
  </si>
  <si>
    <t>Total cost of training first year</t>
  </si>
  <si>
    <t>What is the cost of facilities/hosting per year</t>
  </si>
  <si>
    <t>ONE-TIME DEVELOPMENT COSTS</t>
  </si>
  <si>
    <t>Personnel Costs</t>
  </si>
  <si>
    <t>Production &amp; Material Costs</t>
  </si>
  <si>
    <t>Total production &amp; material costs</t>
  </si>
  <si>
    <t>RECURRING DELIVERY COSTS</t>
  </si>
  <si>
    <t>RECURRING DEVELOPMENT COSTS</t>
  </si>
  <si>
    <t>Total Costs</t>
  </si>
  <si>
    <t>Savings &amp; ROI</t>
  </si>
  <si>
    <t>Best training value</t>
  </si>
  <si>
    <t>Life expectancy of class/course (years)</t>
  </si>
  <si>
    <t>Avg savings per month</t>
  </si>
  <si>
    <t>What % can be allocated to this course/class</t>
  </si>
  <si>
    <t>Cost Analysis &amp; ROI Calculator</t>
  </si>
  <si>
    <t>Instructions</t>
  </si>
  <si>
    <t xml:space="preserve">be used to automatically calculate ROI, total savings, the breakeven point and the best training value on the third worksheet (ROI Calculation). </t>
  </si>
  <si>
    <t>Again, this information is calculated automatically given the information you enter on the first two worksheets.</t>
  </si>
  <si>
    <t>Your cost and ROI information can be used to compare the cost-effectiveness of different training methods (Web-based vs. instructor-led or CD-ROM, for example).</t>
  </si>
  <si>
    <t>Enter Method #2</t>
  </si>
  <si>
    <t>Enter Method #1 Here</t>
  </si>
  <si>
    <t>A3</t>
  </si>
  <si>
    <t>A17-A19</t>
  </si>
  <si>
    <t>Continue on to the second worksheet and repeat the above steps for your second method of training.</t>
  </si>
  <si>
    <t>Enter a short name or description of the first method of training for which you want to calculate total costs.</t>
  </si>
  <si>
    <t>are pre-formatted. All that is required is for you to enter the appropriate information in each cell:</t>
  </si>
  <si>
    <t>A21-23</t>
  </si>
  <si>
    <t>B6</t>
  </si>
  <si>
    <t>B7</t>
  </si>
  <si>
    <t>B8</t>
  </si>
  <si>
    <t>B9</t>
  </si>
  <si>
    <t>B10</t>
  </si>
  <si>
    <t>Enter the length of the class or course in days (use decimals for less than whole days, i.e. .25 for a 2hr class, assuming an 8hr work day).</t>
  </si>
  <si>
    <t>Enter the number of times the class is offered each year.</t>
  </si>
  <si>
    <t>Enter the average number of students that attend each class (from prior experience or estimates).</t>
  </si>
  <si>
    <t>Enter the % of students who must travel to attend each class (enter as a whole number, i.e. 10 = 10%).</t>
  </si>
  <si>
    <t>Enter the number of years you expect the training material to be used (use decimals for fractions of years, if necessary).</t>
  </si>
  <si>
    <t>B17-B19</t>
  </si>
  <si>
    <t>Enter the number of expected hours each employee will work on the project (enter "0" if this does not apply).</t>
  </si>
  <si>
    <t>C17-C19</t>
  </si>
  <si>
    <t>Enter the hourly rate of pay for each employee (enter "0" if this does not apply).</t>
  </si>
  <si>
    <t>B21-B23</t>
  </si>
  <si>
    <t>Enter the estimated costs associated with each vendor (enter "0" if this does not apply).</t>
  </si>
  <si>
    <t>A26-A28</t>
  </si>
  <si>
    <t>B26-B28</t>
  </si>
  <si>
    <t>A31-A33</t>
  </si>
  <si>
    <t>B31-B33</t>
  </si>
  <si>
    <t>Enter the corresponding costs for each item listed in A31-A33.</t>
  </si>
  <si>
    <t>Total miscellaneous costs</t>
  </si>
  <si>
    <t>Miscellaneous Costs</t>
  </si>
  <si>
    <t>List the names of outside contractors/vendors who will develop materials (leave blank if this is not relevant to your project).</t>
  </si>
  <si>
    <t>List the names of internal employees who will develop materials (leave blank if this is not relevant to your project).</t>
  </si>
  <si>
    <t>List any material or production costs associated with the project (leave blank if this does not apply).</t>
  </si>
  <si>
    <t>Enter the corresponding costs for each item listed in A26-A28.</t>
  </si>
  <si>
    <t>List any miscellaneous costs associated with the project (leave blank if this does not apply).</t>
  </si>
  <si>
    <t>G9</t>
  </si>
  <si>
    <t>Enter the estimated costs of updating/revising the materials as a percentage of the initial costs (enter as a whole number, i.e. 10 = 10%).</t>
  </si>
  <si>
    <t>Revision &amp; Update Costs</t>
  </si>
  <si>
    <t>Total revision costs</t>
  </si>
  <si>
    <t>G15</t>
  </si>
  <si>
    <t>G16</t>
  </si>
  <si>
    <t>G17</t>
  </si>
  <si>
    <t>G18</t>
  </si>
  <si>
    <t>G19</t>
  </si>
  <si>
    <t>Enter the average annual salary + benefits of students.</t>
  </si>
  <si>
    <t>Enter the average per diem allotted to students who travel.</t>
  </si>
  <si>
    <t>Enter the average cost of travel for each student who travels (including airfare, lodging, car rental, mileage, etc.).</t>
  </si>
  <si>
    <t>Enter the cost of any participant materials per student (enter "0" if this does not apply).</t>
  </si>
  <si>
    <t>G22-G26</t>
  </si>
  <si>
    <t>Enter the same information for instructors as you entered for students in G15-G19.</t>
  </si>
  <si>
    <t>G29</t>
  </si>
  <si>
    <t>G30</t>
  </si>
  <si>
    <t>Enter the percentage of the cost in G29 that can be attributed to this training method.</t>
  </si>
  <si>
    <t>Enter the total cost of renting and/or maintaining the physical training facility per year (enter "0" if this does not apply).</t>
  </si>
  <si>
    <t>Completing Sheets #1 and #2 (Total Cost--Method #1 and Total Cost--Method #2)</t>
  </si>
  <si>
    <t>Sheet #3 (ROI Calculation)</t>
  </si>
  <si>
    <t>This tool only requires you to enter two types of information: text (in the pink cells) and numerical values (in the yellow cells). All the cells</t>
  </si>
  <si>
    <t>Enter the number of workdays in a year (235 is the average).</t>
  </si>
  <si>
    <r>
      <t>The information you enter into the first two worksheets of this Excel document (</t>
    </r>
    <r>
      <rPr>
        <i/>
        <sz val="10"/>
        <rFont val="Verdana"/>
        <family val="2"/>
      </rPr>
      <t>Total Cost--Method #1</t>
    </r>
    <r>
      <rPr>
        <sz val="10"/>
        <rFont val="Verdana"/>
        <family val="2"/>
      </rPr>
      <t xml:space="preserve"> and </t>
    </r>
    <r>
      <rPr>
        <i/>
        <sz val="10"/>
        <rFont val="Verdana"/>
        <family val="2"/>
      </rPr>
      <t>Total Cost--Method #2</t>
    </r>
    <r>
      <rPr>
        <sz val="10"/>
        <rFont val="Verdana"/>
        <family val="2"/>
      </rPr>
      <t>) will</t>
    </r>
  </si>
  <si>
    <r>
      <t>Using the information you entered, cost and ROI statistics are calculated automatically on Sheet #3 (</t>
    </r>
    <r>
      <rPr>
        <i/>
        <sz val="10"/>
        <rFont val="Verdana"/>
        <family val="2"/>
      </rPr>
      <t>ROI Calculation</t>
    </r>
    <r>
      <rPr>
        <sz val="10"/>
        <rFont val="Verdana"/>
        <family val="2"/>
      </rPr>
      <t>).</t>
    </r>
  </si>
  <si>
    <r>
      <t xml:space="preserve">The </t>
    </r>
    <r>
      <rPr>
        <b/>
        <i/>
        <sz val="10"/>
        <rFont val="Verdana"/>
        <family val="2"/>
      </rPr>
      <t>Cost Analysis &amp; ROI Calculator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enables you to calculate the costs and return on investment of two (or more) training options.</t>
    </r>
  </si>
  <si>
    <t>© 2003 GeoLearning, Inc.</t>
  </si>
  <si>
    <t xml:space="preserve"> E-Learning Strategy </t>
  </si>
  <si>
    <t>E-Learning Strategy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</si>
</sst>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_(* #,##0.0000_);_(* \(#,##0.0000\);_(* &quot;-&quot;??_);_(@_)"/>
  </numFmts>
  <fonts count="2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Tahoma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b/>
      <i/>
      <u val="single"/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sz val="12"/>
      <color indexed="13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9" fontId="2" fillId="0" borderId="0" xfId="19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3" fontId="11" fillId="0" borderId="0" xfId="15" applyFont="1" applyFill="1" applyBorder="1" applyAlignment="1">
      <alignment horizontal="center"/>
    </xf>
    <xf numFmtId="43" fontId="11" fillId="3" borderId="1" xfId="15" applyFon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43" fontId="11" fillId="4" borderId="1" xfId="15" applyFont="1" applyFill="1" applyBorder="1" applyAlignment="1" applyProtection="1">
      <alignment/>
      <protection hidden="1"/>
    </xf>
    <xf numFmtId="0" fontId="11" fillId="3" borderId="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Border="1" applyAlignment="1">
      <alignment/>
    </xf>
    <xf numFmtId="43" fontId="11" fillId="4" borderId="1" xfId="0" applyNumberFormat="1" applyFont="1" applyFill="1" applyBorder="1" applyAlignment="1" applyProtection="1">
      <alignment/>
      <protection hidden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2" borderId="1" xfId="0" applyFont="1" applyFill="1" applyBorder="1" applyAlignment="1">
      <alignment horizontal="left"/>
    </xf>
    <xf numFmtId="43" fontId="11" fillId="3" borderId="1" xfId="15" applyFont="1" applyFill="1" applyBorder="1" applyAlignment="1">
      <alignment horizontal="left"/>
    </xf>
    <xf numFmtId="0" fontId="16" fillId="2" borderId="1" xfId="0" applyFont="1" applyFill="1" applyBorder="1" applyAlignment="1">
      <alignment/>
    </xf>
    <xf numFmtId="43" fontId="11" fillId="3" borderId="1" xfId="15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43" fontId="11" fillId="5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3" fontId="11" fillId="0" borderId="0" xfId="15" applyFont="1" applyFill="1" applyAlignment="1">
      <alignment/>
    </xf>
    <xf numFmtId="44" fontId="11" fillId="0" borderId="0" xfId="17" applyFont="1" applyAlignment="1">
      <alignment/>
    </xf>
    <xf numFmtId="43" fontId="11" fillId="0" borderId="0" xfId="15" applyFont="1" applyAlignment="1">
      <alignment/>
    </xf>
    <xf numFmtId="43" fontId="11" fillId="0" borderId="0" xfId="15" applyFont="1" applyAlignment="1">
      <alignment horizontal="center"/>
    </xf>
    <xf numFmtId="43" fontId="11" fillId="0" borderId="0" xfId="0" applyNumberFormat="1" applyFont="1" applyAlignment="1">
      <alignment horizontal="center"/>
    </xf>
    <xf numFmtId="43" fontId="11" fillId="0" borderId="0" xfId="0" applyNumberFormat="1" applyFont="1" applyAlignment="1">
      <alignment/>
    </xf>
    <xf numFmtId="9" fontId="11" fillId="0" borderId="0" xfId="19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14" fillId="0" borderId="0" xfId="17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17" sqref="B17"/>
    </sheetView>
  </sheetViews>
  <sheetFormatPr defaultColWidth="9.140625" defaultRowHeight="12.75"/>
  <cols>
    <col min="1" max="1" width="50.421875" style="2" bestFit="1" customWidth="1"/>
    <col min="2" max="2" width="10.57421875" style="2" bestFit="1" customWidth="1"/>
    <col min="3" max="3" width="7.00390625" style="2" bestFit="1" customWidth="1"/>
    <col min="4" max="4" width="10.57421875" style="2" bestFit="1" customWidth="1"/>
    <col min="5" max="5" width="2.7109375" style="2" customWidth="1"/>
    <col min="6" max="6" width="44.421875" style="2" bestFit="1" customWidth="1"/>
    <col min="7" max="7" width="10.57421875" style="2" bestFit="1" customWidth="1"/>
    <col min="8" max="8" width="9.140625" style="2" customWidth="1"/>
    <col min="9" max="9" width="11.57421875" style="2" bestFit="1" customWidth="1"/>
    <col min="10" max="16384" width="9.140625" style="2" customWidth="1"/>
  </cols>
  <sheetData>
    <row r="1" spans="1:9" s="12" customFormat="1" ht="15">
      <c r="A1" s="60" t="s">
        <v>25</v>
      </c>
      <c r="B1" s="60"/>
      <c r="C1" s="60"/>
      <c r="D1" s="60"/>
      <c r="E1" s="60"/>
      <c r="F1" s="60"/>
      <c r="G1" s="60"/>
      <c r="H1" s="60"/>
      <c r="I1" s="60"/>
    </row>
    <row r="2" spans="1:9" s="14" customFormat="1" ht="12.75">
      <c r="A2" s="61" t="s">
        <v>122</v>
      </c>
      <c r="B2" s="61"/>
      <c r="C2" s="61"/>
      <c r="D2" s="61"/>
      <c r="E2" s="61"/>
      <c r="F2" s="61"/>
      <c r="G2" s="61"/>
      <c r="H2" s="61"/>
      <c r="I2" s="61"/>
    </row>
    <row r="3" spans="1:9" s="14" customFormat="1" ht="12.75">
      <c r="A3" s="15" t="s">
        <v>60</v>
      </c>
      <c r="B3" s="13"/>
      <c r="C3" s="13"/>
      <c r="D3" s="13"/>
      <c r="E3" s="13"/>
      <c r="F3" s="13"/>
      <c r="G3" s="13"/>
      <c r="H3" s="13"/>
      <c r="I3" s="13"/>
    </row>
    <row r="4" s="16" customFormat="1" ht="10.5"/>
    <row r="5" spans="1:9" s="16" customFormat="1" ht="10.5">
      <c r="A5" s="17" t="s">
        <v>21</v>
      </c>
      <c r="B5" s="18"/>
      <c r="F5" s="19" t="s">
        <v>47</v>
      </c>
      <c r="G5" s="17"/>
      <c r="I5" s="20"/>
    </row>
    <row r="6" spans="1:9" s="16" customFormat="1" ht="10.5">
      <c r="A6" s="16" t="s">
        <v>8</v>
      </c>
      <c r="B6" s="21">
        <v>10</v>
      </c>
      <c r="F6" s="19"/>
      <c r="I6" s="20"/>
    </row>
    <row r="7" spans="1:9" s="16" customFormat="1" ht="10.5">
      <c r="A7" s="16" t="s">
        <v>9</v>
      </c>
      <c r="B7" s="21">
        <v>6</v>
      </c>
      <c r="F7" s="17" t="s">
        <v>97</v>
      </c>
      <c r="G7" s="17"/>
      <c r="H7" s="22"/>
      <c r="I7" s="23"/>
    </row>
    <row r="8" spans="1:9" s="16" customFormat="1" ht="10.5">
      <c r="A8" s="16" t="s">
        <v>10</v>
      </c>
      <c r="B8" s="21">
        <v>20</v>
      </c>
      <c r="F8" s="24" t="s">
        <v>98</v>
      </c>
      <c r="G8" s="25"/>
      <c r="H8" s="24"/>
      <c r="I8" s="26">
        <f>G9/100*(D30+D25+D20+D15)</f>
        <v>1200</v>
      </c>
    </row>
    <row r="9" spans="1:9" s="16" customFormat="1" ht="10.5">
      <c r="A9" s="16" t="s">
        <v>11</v>
      </c>
      <c r="B9" s="21">
        <v>90</v>
      </c>
      <c r="F9" s="16" t="s">
        <v>7</v>
      </c>
      <c r="G9" s="27">
        <v>5</v>
      </c>
      <c r="H9" s="24"/>
      <c r="I9" s="28"/>
    </row>
    <row r="10" spans="1:9" s="16" customFormat="1" ht="10.5">
      <c r="A10" s="16" t="s">
        <v>51</v>
      </c>
      <c r="B10" s="21">
        <v>3</v>
      </c>
      <c r="F10" s="22"/>
      <c r="G10" s="24"/>
      <c r="H10" s="18"/>
      <c r="I10" s="29"/>
    </row>
    <row r="11" spans="2:10" s="30" customFormat="1" ht="10.5">
      <c r="B11" s="31"/>
      <c r="C11" s="31"/>
      <c r="D11" s="31"/>
      <c r="E11" s="31"/>
      <c r="F11" s="24" t="s">
        <v>46</v>
      </c>
      <c r="G11" s="24"/>
      <c r="H11" s="18"/>
      <c r="I11" s="29"/>
      <c r="J11" s="31"/>
    </row>
    <row r="12" spans="1:10" s="24" customFormat="1" ht="10.5">
      <c r="A12" s="24" t="s">
        <v>42</v>
      </c>
      <c r="D12" s="32"/>
      <c r="F12" s="16"/>
      <c r="G12" s="16"/>
      <c r="H12" s="33"/>
      <c r="I12" s="28"/>
      <c r="J12" s="33"/>
    </row>
    <row r="13" spans="4:9" s="16" customFormat="1" ht="10.5">
      <c r="D13" s="28"/>
      <c r="F13" s="17" t="s">
        <v>22</v>
      </c>
      <c r="G13" s="33"/>
      <c r="I13" s="28"/>
    </row>
    <row r="14" spans="1:10" s="33" customFormat="1" ht="10.5">
      <c r="A14" s="34" t="s">
        <v>43</v>
      </c>
      <c r="B14" s="34"/>
      <c r="D14" s="35"/>
      <c r="F14" s="24" t="s">
        <v>24</v>
      </c>
      <c r="G14" s="16"/>
      <c r="H14" s="16"/>
      <c r="I14" s="36">
        <f>((G15/G16)*B6*B7*B8)+(G19*B7*B8)+(B9/100*B8*B7*G17)+(B9/100*B8*B7*G18)</f>
        <v>803642.5531914893</v>
      </c>
      <c r="J14" s="16"/>
    </row>
    <row r="15" spans="1:9" s="16" customFormat="1" ht="10.5">
      <c r="A15" s="37" t="s">
        <v>6</v>
      </c>
      <c r="B15" s="38"/>
      <c r="C15" s="38"/>
      <c r="D15" s="36">
        <f>SUM(B17*C17+B18*C18+B19*C19)</f>
        <v>4000</v>
      </c>
      <c r="F15" s="16" t="s">
        <v>12</v>
      </c>
      <c r="G15" s="21">
        <v>85000</v>
      </c>
      <c r="I15" s="28"/>
    </row>
    <row r="16" spans="1:9" s="16" customFormat="1" ht="10.5">
      <c r="A16" s="38"/>
      <c r="B16" s="39" t="s">
        <v>3</v>
      </c>
      <c r="C16" s="39" t="s">
        <v>4</v>
      </c>
      <c r="D16" s="28"/>
      <c r="F16" s="16" t="s">
        <v>13</v>
      </c>
      <c r="G16" s="21">
        <v>235</v>
      </c>
      <c r="I16" s="28"/>
    </row>
    <row r="17" spans="1:9" s="16" customFormat="1" ht="10.5">
      <c r="A17" s="40" t="s">
        <v>0</v>
      </c>
      <c r="B17" s="41">
        <v>40</v>
      </c>
      <c r="C17" s="41">
        <v>50</v>
      </c>
      <c r="D17" s="28"/>
      <c r="F17" s="16" t="s">
        <v>14</v>
      </c>
      <c r="G17" s="21">
        <v>200</v>
      </c>
      <c r="I17" s="28"/>
    </row>
    <row r="18" spans="1:9" s="16" customFormat="1" ht="10.5">
      <c r="A18" s="40" t="s">
        <v>1</v>
      </c>
      <c r="B18" s="41">
        <v>20</v>
      </c>
      <c r="C18" s="41">
        <v>50</v>
      </c>
      <c r="D18" s="28"/>
      <c r="F18" s="16" t="s">
        <v>15</v>
      </c>
      <c r="G18" s="21">
        <v>3000</v>
      </c>
      <c r="I18" s="28"/>
    </row>
    <row r="19" spans="1:9" s="16" customFormat="1" ht="10.5">
      <c r="A19" s="40" t="s">
        <v>2</v>
      </c>
      <c r="B19" s="41">
        <v>20</v>
      </c>
      <c r="C19" s="41">
        <v>50</v>
      </c>
      <c r="D19" s="28"/>
      <c r="F19" s="16" t="s">
        <v>16</v>
      </c>
      <c r="G19" s="21">
        <v>200</v>
      </c>
      <c r="H19" s="33"/>
      <c r="I19" s="28"/>
    </row>
    <row r="20" spans="1:9" s="16" customFormat="1" ht="10.5">
      <c r="A20" s="37" t="s">
        <v>35</v>
      </c>
      <c r="B20" s="38"/>
      <c r="C20" s="38"/>
      <c r="D20" s="26">
        <f>SUM(B21:B23)</f>
        <v>15000</v>
      </c>
      <c r="F20" s="17" t="s">
        <v>23</v>
      </c>
      <c r="G20" s="33"/>
      <c r="I20" s="28"/>
    </row>
    <row r="21" spans="1:9" s="16" customFormat="1" ht="10.5">
      <c r="A21" s="40" t="s">
        <v>32</v>
      </c>
      <c r="B21" s="41">
        <v>15000</v>
      </c>
      <c r="D21" s="28"/>
      <c r="F21" s="24" t="s">
        <v>26</v>
      </c>
      <c r="I21" s="35"/>
    </row>
    <row r="22" spans="1:10" s="16" customFormat="1" ht="10.5">
      <c r="A22" s="40" t="s">
        <v>33</v>
      </c>
      <c r="B22" s="41">
        <v>0</v>
      </c>
      <c r="D22" s="28"/>
      <c r="F22" s="16" t="s">
        <v>17</v>
      </c>
      <c r="G22" s="21">
        <v>78000</v>
      </c>
      <c r="I22" s="26">
        <f>(G22/G23*B6*B7)+(G24+G25+G26)*B7</f>
        <v>41514.89361702128</v>
      </c>
      <c r="J22" s="33"/>
    </row>
    <row r="23" spans="1:9" s="16" customFormat="1" ht="10.5">
      <c r="A23" s="40" t="s">
        <v>34</v>
      </c>
      <c r="B23" s="41">
        <v>0</v>
      </c>
      <c r="D23" s="28"/>
      <c r="F23" s="16" t="s">
        <v>13</v>
      </c>
      <c r="G23" s="21">
        <v>235</v>
      </c>
      <c r="I23" s="28"/>
    </row>
    <row r="24" spans="1:10" s="33" customFormat="1" ht="10.5">
      <c r="A24" s="17" t="s">
        <v>44</v>
      </c>
      <c r="D24" s="35"/>
      <c r="F24" s="16" t="s">
        <v>18</v>
      </c>
      <c r="G24" s="21">
        <v>200</v>
      </c>
      <c r="H24" s="16"/>
      <c r="I24" s="28"/>
      <c r="J24" s="16"/>
    </row>
    <row r="25" spans="1:9" s="16" customFormat="1" ht="10.5">
      <c r="A25" s="24" t="s">
        <v>45</v>
      </c>
      <c r="D25" s="26">
        <f>SUM(B26:B28)</f>
        <v>5000</v>
      </c>
      <c r="F25" s="16" t="s">
        <v>19</v>
      </c>
      <c r="G25" s="21">
        <v>3000</v>
      </c>
      <c r="I25" s="28"/>
    </row>
    <row r="26" spans="1:9" s="16" customFormat="1" ht="10.5">
      <c r="A26" s="42" t="s">
        <v>5</v>
      </c>
      <c r="B26" s="43">
        <v>5000</v>
      </c>
      <c r="D26" s="28"/>
      <c r="F26" s="16" t="s">
        <v>20</v>
      </c>
      <c r="G26" s="21">
        <v>400</v>
      </c>
      <c r="H26" s="33"/>
      <c r="I26" s="28"/>
    </row>
    <row r="27" spans="1:10" s="16" customFormat="1" ht="10.5">
      <c r="A27" s="42" t="s">
        <v>5</v>
      </c>
      <c r="B27" s="43">
        <v>0</v>
      </c>
      <c r="D27" s="28"/>
      <c r="F27" s="17" t="s">
        <v>36</v>
      </c>
      <c r="G27" s="33"/>
      <c r="I27" s="28"/>
      <c r="J27" s="33"/>
    </row>
    <row r="28" spans="1:9" s="16" customFormat="1" ht="10.5">
      <c r="A28" s="42" t="s">
        <v>5</v>
      </c>
      <c r="B28" s="43">
        <v>0</v>
      </c>
      <c r="D28" s="28"/>
      <c r="F28" s="24" t="s">
        <v>37</v>
      </c>
      <c r="I28" s="26">
        <f>G29*G30/100</f>
        <v>1000</v>
      </c>
    </row>
    <row r="29" spans="1:10" s="33" customFormat="1" ht="10.5">
      <c r="A29" s="17" t="s">
        <v>89</v>
      </c>
      <c r="D29" s="35"/>
      <c r="F29" s="16" t="s">
        <v>41</v>
      </c>
      <c r="G29" s="21">
        <v>10000</v>
      </c>
      <c r="H29" s="16"/>
      <c r="I29" s="28"/>
      <c r="J29" s="16"/>
    </row>
    <row r="30" spans="1:9" s="16" customFormat="1" ht="10.5">
      <c r="A30" s="24" t="s">
        <v>88</v>
      </c>
      <c r="D30" s="26">
        <f>SUM(B31:B33)</f>
        <v>0</v>
      </c>
      <c r="F30" s="16" t="s">
        <v>53</v>
      </c>
      <c r="G30" s="44">
        <v>10</v>
      </c>
      <c r="I30" s="28"/>
    </row>
    <row r="31" spans="1:9" s="16" customFormat="1" ht="10.5">
      <c r="A31" s="42" t="s">
        <v>5</v>
      </c>
      <c r="B31" s="43">
        <v>0</v>
      </c>
      <c r="C31" s="45"/>
      <c r="D31" s="28"/>
      <c r="I31" s="28"/>
    </row>
    <row r="32" spans="1:10" s="16" customFormat="1" ht="10.5">
      <c r="A32" s="42" t="s">
        <v>5</v>
      </c>
      <c r="B32" s="43">
        <v>0</v>
      </c>
      <c r="C32" s="45"/>
      <c r="D32" s="28"/>
      <c r="F32" s="24" t="s">
        <v>27</v>
      </c>
      <c r="I32" s="46">
        <f>SUM(D15+D20+D25+D30+I8+I14+I22+I28)</f>
        <v>871357.4468085106</v>
      </c>
      <c r="J32" s="30"/>
    </row>
    <row r="33" spans="1:10" s="16" customFormat="1" ht="10.5">
      <c r="A33" s="42" t="s">
        <v>5</v>
      </c>
      <c r="B33" s="43">
        <v>0</v>
      </c>
      <c r="C33" s="45"/>
      <c r="D33" s="28"/>
      <c r="J33" s="30"/>
    </row>
    <row r="34" spans="2:9" s="30" customFormat="1" ht="10.5">
      <c r="B34" s="20"/>
      <c r="C34" s="17"/>
      <c r="D34" s="20"/>
      <c r="F34" s="33"/>
      <c r="G34" s="33"/>
      <c r="H34" s="33"/>
      <c r="I34" s="33"/>
    </row>
    <row r="35" spans="6:10" s="8" customFormat="1" ht="11.25">
      <c r="F35" s="2"/>
      <c r="G35" s="2"/>
      <c r="H35" s="2"/>
      <c r="I35" s="2"/>
      <c r="J35" s="6"/>
    </row>
    <row r="36" spans="6:10" s="8" customFormat="1" ht="11.25">
      <c r="F36" s="2" t="s">
        <v>121</v>
      </c>
      <c r="G36" s="2"/>
      <c r="H36" s="2"/>
      <c r="I36" s="2"/>
      <c r="J36" s="2"/>
    </row>
    <row r="37" spans="1:10" s="6" customFormat="1" ht="11.25">
      <c r="A37" s="8"/>
      <c r="F37" s="2"/>
      <c r="G37" s="2"/>
      <c r="H37" s="2"/>
      <c r="I37" s="2"/>
      <c r="J37" s="2"/>
    </row>
    <row r="38" ht="11.25">
      <c r="J38" s="3"/>
    </row>
    <row r="39" ht="11.25">
      <c r="J39" s="1"/>
    </row>
    <row r="40" spans="6:10" s="3" customFormat="1" ht="11.25">
      <c r="F40" s="2"/>
      <c r="G40" s="2"/>
      <c r="H40" s="2"/>
      <c r="I40" s="2"/>
      <c r="J40" s="1"/>
    </row>
    <row r="41" spans="6:10" s="1" customFormat="1" ht="11.25">
      <c r="F41" s="5"/>
      <c r="G41" s="5"/>
      <c r="H41" s="5"/>
      <c r="I41" s="5"/>
      <c r="J41" s="7"/>
    </row>
    <row r="42" spans="6:10" s="1" customFormat="1" ht="11.25">
      <c r="F42" s="2"/>
      <c r="G42" s="2"/>
      <c r="H42" s="2"/>
      <c r="I42" s="2"/>
      <c r="J42" s="2"/>
    </row>
    <row r="43" spans="6:10" s="7" customFormat="1" ht="11.25">
      <c r="F43" s="2"/>
      <c r="G43" s="2"/>
      <c r="H43" s="2"/>
      <c r="I43" s="2"/>
      <c r="J43" s="2"/>
    </row>
    <row r="47" ht="11.25">
      <c r="J47" s="5"/>
    </row>
    <row r="48" spans="6:9" ht="11.25">
      <c r="F48" s="5"/>
      <c r="G48" s="5"/>
      <c r="H48" s="5"/>
      <c r="I48" s="5"/>
    </row>
    <row r="49" spans="6:10" s="5" customFormat="1" ht="11.25">
      <c r="F49" s="2"/>
      <c r="G49" s="2"/>
      <c r="H49" s="2"/>
      <c r="I49" s="2"/>
      <c r="J49" s="2"/>
    </row>
    <row r="54" ht="11.25">
      <c r="J54" s="5"/>
    </row>
    <row r="56" spans="6:10" s="5" customFormat="1" ht="11.25">
      <c r="F56" s="2"/>
      <c r="G56" s="2"/>
      <c r="H56" s="2"/>
      <c r="I56" s="2"/>
      <c r="J56" s="2"/>
    </row>
    <row r="61" ht="11.25">
      <c r="J61" s="5"/>
    </row>
    <row r="63" spans="6:10" s="5" customFormat="1" ht="11.25">
      <c r="F63" s="2"/>
      <c r="G63" s="2"/>
      <c r="H63" s="2"/>
      <c r="I63" s="2"/>
      <c r="J63" s="2"/>
    </row>
    <row r="69" ht="11.25">
      <c r="D69" s="4"/>
    </row>
    <row r="70" ht="11.25">
      <c r="D70" s="4"/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22" sqref="B22"/>
    </sheetView>
  </sheetViews>
  <sheetFormatPr defaultColWidth="9.140625" defaultRowHeight="12.75"/>
  <cols>
    <col min="1" max="1" width="50.421875" style="2" bestFit="1" customWidth="1"/>
    <col min="2" max="2" width="11.57421875" style="2" bestFit="1" customWidth="1"/>
    <col min="3" max="3" width="7.00390625" style="2" bestFit="1" customWidth="1"/>
    <col min="4" max="4" width="11.57421875" style="2" bestFit="1" customWidth="1"/>
    <col min="5" max="5" width="2.7109375" style="2" customWidth="1"/>
    <col min="6" max="6" width="37.57421875" style="2" bestFit="1" customWidth="1"/>
    <col min="7" max="7" width="10.57421875" style="2" bestFit="1" customWidth="1"/>
    <col min="8" max="8" width="9.140625" style="2" customWidth="1"/>
    <col min="9" max="9" width="11.57421875" style="2" bestFit="1" customWidth="1"/>
    <col min="10" max="16384" width="9.140625" style="2" customWidth="1"/>
  </cols>
  <sheetData>
    <row r="1" spans="1:9" s="12" customFormat="1" ht="15">
      <c r="A1" s="60" t="s">
        <v>25</v>
      </c>
      <c r="B1" s="60"/>
      <c r="C1" s="60"/>
      <c r="D1" s="60"/>
      <c r="E1" s="60"/>
      <c r="F1" s="60"/>
      <c r="G1" s="60"/>
      <c r="H1" s="60"/>
      <c r="I1" s="60"/>
    </row>
    <row r="2" spans="1:9" s="14" customFormat="1" ht="12.75">
      <c r="A2" s="61" t="s">
        <v>123</v>
      </c>
      <c r="B2" s="61"/>
      <c r="C2" s="61"/>
      <c r="D2" s="61"/>
      <c r="E2" s="61"/>
      <c r="F2" s="61"/>
      <c r="G2" s="61"/>
      <c r="H2" s="61"/>
      <c r="I2" s="61"/>
    </row>
    <row r="3" spans="1:9" s="14" customFormat="1" ht="12.75">
      <c r="A3" s="15" t="s">
        <v>59</v>
      </c>
      <c r="B3" s="13"/>
      <c r="C3" s="13"/>
      <c r="D3" s="13"/>
      <c r="E3" s="13"/>
      <c r="F3" s="13"/>
      <c r="G3" s="13"/>
      <c r="H3" s="13"/>
      <c r="I3" s="13"/>
    </row>
    <row r="4" s="16" customFormat="1" ht="10.5"/>
    <row r="5" spans="1:9" s="16" customFormat="1" ht="10.5">
      <c r="A5" s="17" t="s">
        <v>21</v>
      </c>
      <c r="B5" s="18"/>
      <c r="F5" s="19" t="s">
        <v>47</v>
      </c>
      <c r="G5" s="17"/>
      <c r="I5" s="20"/>
    </row>
    <row r="6" spans="1:9" s="16" customFormat="1" ht="10.5">
      <c r="A6" s="16" t="s">
        <v>8</v>
      </c>
      <c r="B6" s="21">
        <v>5</v>
      </c>
      <c r="F6" s="19"/>
      <c r="I6" s="20"/>
    </row>
    <row r="7" spans="1:9" s="16" customFormat="1" ht="10.5">
      <c r="A7" s="16" t="s">
        <v>9</v>
      </c>
      <c r="B7" s="21">
        <v>6</v>
      </c>
      <c r="F7" s="17" t="s">
        <v>97</v>
      </c>
      <c r="G7" s="17"/>
      <c r="H7" s="22"/>
      <c r="I7" s="23"/>
    </row>
    <row r="8" spans="1:9" s="16" customFormat="1" ht="10.5">
      <c r="A8" s="16" t="s">
        <v>10</v>
      </c>
      <c r="B8" s="21">
        <v>20</v>
      </c>
      <c r="F8" s="24" t="s">
        <v>98</v>
      </c>
      <c r="G8" s="25"/>
      <c r="H8" s="24"/>
      <c r="I8" s="26">
        <f>G9/100*(D30+D25+D20+D15)</f>
        <v>15400</v>
      </c>
    </row>
    <row r="9" spans="1:9" s="16" customFormat="1" ht="10.5">
      <c r="A9" s="16" t="s">
        <v>11</v>
      </c>
      <c r="B9" s="21">
        <v>90</v>
      </c>
      <c r="F9" s="16" t="s">
        <v>7</v>
      </c>
      <c r="G9" s="43">
        <v>5</v>
      </c>
      <c r="H9" s="24"/>
      <c r="I9" s="28"/>
    </row>
    <row r="10" spans="1:9" s="16" customFormat="1" ht="10.5">
      <c r="A10" s="16" t="s">
        <v>51</v>
      </c>
      <c r="B10" s="21">
        <v>3</v>
      </c>
      <c r="F10" s="22"/>
      <c r="G10" s="24"/>
      <c r="H10" s="18"/>
      <c r="I10" s="29"/>
    </row>
    <row r="11" spans="2:10" s="30" customFormat="1" ht="10.5">
      <c r="B11" s="31"/>
      <c r="C11" s="31"/>
      <c r="D11" s="31"/>
      <c r="E11" s="31"/>
      <c r="F11" s="24" t="s">
        <v>46</v>
      </c>
      <c r="G11" s="24"/>
      <c r="H11" s="18"/>
      <c r="I11" s="29"/>
      <c r="J11" s="31"/>
    </row>
    <row r="12" spans="1:10" s="24" customFormat="1" ht="10.5">
      <c r="A12" s="24" t="s">
        <v>42</v>
      </c>
      <c r="D12" s="32"/>
      <c r="F12" s="16"/>
      <c r="G12" s="16"/>
      <c r="H12" s="33"/>
      <c r="I12" s="28"/>
      <c r="J12" s="33"/>
    </row>
    <row r="13" spans="4:9" s="16" customFormat="1" ht="10.5">
      <c r="D13" s="28"/>
      <c r="F13" s="17" t="s">
        <v>22</v>
      </c>
      <c r="G13" s="33"/>
      <c r="I13" s="28"/>
    </row>
    <row r="14" spans="1:10" s="33" customFormat="1" ht="10.5">
      <c r="A14" s="34" t="s">
        <v>43</v>
      </c>
      <c r="B14" s="34"/>
      <c r="D14" s="35"/>
      <c r="F14" s="24" t="s">
        <v>24</v>
      </c>
      <c r="G14" s="16"/>
      <c r="H14" s="16"/>
      <c r="I14" s="36">
        <f>((G15/G16)*B6*B7*B8)+(G19*B7*B8)+(B9/100*B8*B7*G17)+(B9/100*B8*B7*G18)</f>
        <v>424621.27659574465</v>
      </c>
      <c r="J14" s="16"/>
    </row>
    <row r="15" spans="1:9" s="16" customFormat="1" ht="10.5">
      <c r="A15" s="37" t="s">
        <v>6</v>
      </c>
      <c r="B15" s="38"/>
      <c r="C15" s="38"/>
      <c r="D15" s="36">
        <f>SUM(B17*C17+B18*C18+B19*C19)</f>
        <v>3000</v>
      </c>
      <c r="F15" s="16" t="s">
        <v>12</v>
      </c>
      <c r="G15" s="21">
        <v>85000</v>
      </c>
      <c r="I15" s="28"/>
    </row>
    <row r="16" spans="1:9" s="16" customFormat="1" ht="10.5">
      <c r="A16" s="38"/>
      <c r="B16" s="39" t="s">
        <v>3</v>
      </c>
      <c r="C16" s="39" t="s">
        <v>4</v>
      </c>
      <c r="D16" s="28"/>
      <c r="F16" s="16" t="s">
        <v>13</v>
      </c>
      <c r="G16" s="21">
        <v>235</v>
      </c>
      <c r="I16" s="28"/>
    </row>
    <row r="17" spans="1:9" s="16" customFormat="1" ht="10.5">
      <c r="A17" s="40" t="s">
        <v>0</v>
      </c>
      <c r="B17" s="41">
        <v>60</v>
      </c>
      <c r="C17" s="41">
        <v>50</v>
      </c>
      <c r="D17" s="28"/>
      <c r="F17" s="16" t="s">
        <v>14</v>
      </c>
      <c r="G17" s="21">
        <v>200</v>
      </c>
      <c r="I17" s="28"/>
    </row>
    <row r="18" spans="1:9" s="16" customFormat="1" ht="10.5">
      <c r="A18" s="40" t="s">
        <v>1</v>
      </c>
      <c r="B18" s="41">
        <v>0</v>
      </c>
      <c r="C18" s="41">
        <v>0</v>
      </c>
      <c r="D18" s="28"/>
      <c r="F18" s="16" t="s">
        <v>15</v>
      </c>
      <c r="G18" s="21">
        <v>1500</v>
      </c>
      <c r="I18" s="28"/>
    </row>
    <row r="19" spans="1:9" s="16" customFormat="1" ht="10.5">
      <c r="A19" s="40" t="s">
        <v>2</v>
      </c>
      <c r="B19" s="41">
        <v>0</v>
      </c>
      <c r="C19" s="41">
        <v>0</v>
      </c>
      <c r="D19" s="28"/>
      <c r="F19" s="16" t="s">
        <v>16</v>
      </c>
      <c r="G19" s="21">
        <v>200</v>
      </c>
      <c r="H19" s="33"/>
      <c r="I19" s="28"/>
    </row>
    <row r="20" spans="1:9" s="16" customFormat="1" ht="10.5">
      <c r="A20" s="37" t="s">
        <v>35</v>
      </c>
      <c r="B20" s="38"/>
      <c r="C20" s="38"/>
      <c r="D20" s="26">
        <f>SUM(B21:B23)</f>
        <v>300000</v>
      </c>
      <c r="F20" s="17" t="s">
        <v>23</v>
      </c>
      <c r="G20" s="33"/>
      <c r="I20" s="28"/>
    </row>
    <row r="21" spans="1:9" s="16" customFormat="1" ht="10.5">
      <c r="A21" s="40" t="s">
        <v>32</v>
      </c>
      <c r="B21" s="41">
        <v>300000</v>
      </c>
      <c r="D21" s="28"/>
      <c r="F21" s="24" t="s">
        <v>26</v>
      </c>
      <c r="I21" s="35"/>
    </row>
    <row r="22" spans="1:10" s="16" customFormat="1" ht="10.5">
      <c r="A22" s="40" t="s">
        <v>33</v>
      </c>
      <c r="B22" s="41">
        <v>0</v>
      </c>
      <c r="D22" s="28"/>
      <c r="F22" s="16" t="s">
        <v>17</v>
      </c>
      <c r="G22" s="21">
        <v>78000</v>
      </c>
      <c r="I22" s="26">
        <f>(G22/G23*B6*B7)+(G24+G25+G26)*B7</f>
        <v>22557.44680851064</v>
      </c>
      <c r="J22" s="33"/>
    </row>
    <row r="23" spans="1:9" s="16" customFormat="1" ht="10.5">
      <c r="A23" s="40" t="s">
        <v>34</v>
      </c>
      <c r="B23" s="41">
        <v>0</v>
      </c>
      <c r="D23" s="28"/>
      <c r="F23" s="16" t="s">
        <v>13</v>
      </c>
      <c r="G23" s="21">
        <v>235</v>
      </c>
      <c r="I23" s="28"/>
    </row>
    <row r="24" spans="1:10" s="33" customFormat="1" ht="10.5">
      <c r="A24" s="17" t="s">
        <v>44</v>
      </c>
      <c r="D24" s="35"/>
      <c r="F24" s="16" t="s">
        <v>18</v>
      </c>
      <c r="G24" s="21">
        <v>200</v>
      </c>
      <c r="H24" s="16"/>
      <c r="I24" s="28"/>
      <c r="J24" s="16"/>
    </row>
    <row r="25" spans="1:9" s="16" customFormat="1" ht="10.5">
      <c r="A25" s="24" t="s">
        <v>45</v>
      </c>
      <c r="D25" s="26">
        <f>SUM(B26:B28)</f>
        <v>5000</v>
      </c>
      <c r="F25" s="16" t="s">
        <v>19</v>
      </c>
      <c r="G25" s="21">
        <v>1500</v>
      </c>
      <c r="I25" s="28"/>
    </row>
    <row r="26" spans="1:9" s="16" customFormat="1" ht="10.5">
      <c r="A26" s="42" t="s">
        <v>5</v>
      </c>
      <c r="B26" s="43">
        <v>5000</v>
      </c>
      <c r="D26" s="28"/>
      <c r="F26" s="16" t="s">
        <v>20</v>
      </c>
      <c r="G26" s="21">
        <v>400</v>
      </c>
      <c r="H26" s="33"/>
      <c r="I26" s="28"/>
    </row>
    <row r="27" spans="1:10" s="16" customFormat="1" ht="10.5">
      <c r="A27" s="42" t="s">
        <v>5</v>
      </c>
      <c r="B27" s="43">
        <v>0</v>
      </c>
      <c r="D27" s="28"/>
      <c r="F27" s="17" t="s">
        <v>36</v>
      </c>
      <c r="G27" s="33"/>
      <c r="I27" s="28"/>
      <c r="J27" s="33"/>
    </row>
    <row r="28" spans="1:9" s="16" customFormat="1" ht="10.5">
      <c r="A28" s="42" t="s">
        <v>5</v>
      </c>
      <c r="B28" s="43">
        <v>0</v>
      </c>
      <c r="D28" s="28"/>
      <c r="F28" s="24" t="s">
        <v>37</v>
      </c>
      <c r="I28" s="26">
        <f>G29*G30/100</f>
        <v>500</v>
      </c>
    </row>
    <row r="29" spans="1:10" s="33" customFormat="1" ht="10.5">
      <c r="A29" s="17" t="s">
        <v>89</v>
      </c>
      <c r="D29" s="35"/>
      <c r="F29" s="16" t="s">
        <v>41</v>
      </c>
      <c r="G29" s="21">
        <v>10000</v>
      </c>
      <c r="H29" s="16"/>
      <c r="I29" s="28"/>
      <c r="J29" s="16"/>
    </row>
    <row r="30" spans="1:9" s="16" customFormat="1" ht="10.5">
      <c r="A30" s="24" t="s">
        <v>88</v>
      </c>
      <c r="D30" s="26">
        <f>SUM(B31:B33)</f>
        <v>0</v>
      </c>
      <c r="F30" s="16" t="s">
        <v>53</v>
      </c>
      <c r="G30" s="21">
        <v>5</v>
      </c>
      <c r="I30" s="28"/>
    </row>
    <row r="31" spans="1:9" s="16" customFormat="1" ht="10.5">
      <c r="A31" s="42" t="s">
        <v>5</v>
      </c>
      <c r="B31" s="43">
        <v>0</v>
      </c>
      <c r="C31" s="45"/>
      <c r="D31" s="28"/>
      <c r="I31" s="28"/>
    </row>
    <row r="32" spans="1:10" s="16" customFormat="1" ht="10.5">
      <c r="A32" s="42" t="s">
        <v>5</v>
      </c>
      <c r="B32" s="43">
        <v>0</v>
      </c>
      <c r="C32" s="45"/>
      <c r="D32" s="28"/>
      <c r="F32" s="24" t="s">
        <v>27</v>
      </c>
      <c r="I32" s="46">
        <f>SUM(D15+D20+D25+D30+I8+I14+I22+I28)</f>
        <v>771078.7234042553</v>
      </c>
      <c r="J32" s="30"/>
    </row>
    <row r="33" spans="1:10" s="16" customFormat="1" ht="10.5">
      <c r="A33" s="42" t="s">
        <v>5</v>
      </c>
      <c r="B33" s="43">
        <v>0</v>
      </c>
      <c r="C33" s="45"/>
      <c r="D33" s="28"/>
      <c r="J33" s="30"/>
    </row>
    <row r="34" spans="2:9" s="30" customFormat="1" ht="10.5">
      <c r="B34" s="20"/>
      <c r="C34" s="17"/>
      <c r="D34" s="20"/>
      <c r="F34" s="33"/>
      <c r="G34" s="33"/>
      <c r="H34" s="33"/>
      <c r="I34" s="33"/>
    </row>
    <row r="35" spans="6:10" s="8" customFormat="1" ht="11.25">
      <c r="F35" s="2"/>
      <c r="G35" s="2"/>
      <c r="H35" s="2"/>
      <c r="I35" s="2"/>
      <c r="J35" s="6"/>
    </row>
    <row r="36" spans="6:10" s="8" customFormat="1" ht="11.25">
      <c r="F36" s="2" t="s">
        <v>121</v>
      </c>
      <c r="G36" s="2"/>
      <c r="H36" s="2"/>
      <c r="I36" s="2"/>
      <c r="J36" s="2"/>
    </row>
    <row r="37" spans="6:10" s="6" customFormat="1" ht="11.25">
      <c r="F37" s="2"/>
      <c r="G37" s="2"/>
      <c r="H37" s="2"/>
      <c r="I37" s="2"/>
      <c r="J37" s="2"/>
    </row>
    <row r="38" ht="11.25">
      <c r="J38" s="3"/>
    </row>
    <row r="39" ht="11.25">
      <c r="J39" s="1"/>
    </row>
    <row r="40" spans="6:10" s="3" customFormat="1" ht="11.25">
      <c r="F40" s="2"/>
      <c r="G40" s="2"/>
      <c r="H40" s="2"/>
      <c r="I40" s="2"/>
      <c r="J40" s="1"/>
    </row>
    <row r="41" spans="6:10" s="1" customFormat="1" ht="11.25">
      <c r="F41" s="5"/>
      <c r="G41" s="5"/>
      <c r="H41" s="5"/>
      <c r="I41" s="5"/>
      <c r="J41" s="7"/>
    </row>
    <row r="42" spans="6:10" s="1" customFormat="1" ht="11.25">
      <c r="F42" s="2"/>
      <c r="G42" s="2"/>
      <c r="H42" s="2"/>
      <c r="I42" s="2"/>
      <c r="J42" s="2"/>
    </row>
    <row r="43" spans="6:10" s="7" customFormat="1" ht="11.25">
      <c r="F43" s="2"/>
      <c r="G43" s="2"/>
      <c r="H43" s="2"/>
      <c r="I43" s="2"/>
      <c r="J43" s="2"/>
    </row>
    <row r="47" ht="11.25">
      <c r="J47" s="5"/>
    </row>
    <row r="48" spans="6:9" ht="11.25">
      <c r="F48" s="5"/>
      <c r="G48" s="5"/>
      <c r="H48" s="5"/>
      <c r="I48" s="5"/>
    </row>
    <row r="49" spans="6:10" s="5" customFormat="1" ht="11.25">
      <c r="F49" s="2"/>
      <c r="G49" s="2"/>
      <c r="H49" s="2"/>
      <c r="I49" s="2"/>
      <c r="J49" s="2"/>
    </row>
    <row r="54" ht="11.25">
      <c r="J54" s="5"/>
    </row>
    <row r="56" spans="6:10" s="5" customFormat="1" ht="11.25">
      <c r="F56" s="2"/>
      <c r="G56" s="2"/>
      <c r="H56" s="2"/>
      <c r="I56" s="2"/>
      <c r="J56" s="2"/>
    </row>
    <row r="61" ht="11.25">
      <c r="J61" s="5"/>
    </row>
    <row r="63" spans="6:10" s="5" customFormat="1" ht="11.25">
      <c r="F63" s="2"/>
      <c r="G63" s="2"/>
      <c r="H63" s="2"/>
      <c r="I63" s="2"/>
      <c r="J63" s="2"/>
    </row>
    <row r="69" ht="11.25">
      <c r="D69" s="4"/>
    </row>
    <row r="70" ht="11.25">
      <c r="D70" s="4"/>
    </row>
  </sheetData>
  <mergeCells count="2">
    <mergeCell ref="A1:I1"/>
    <mergeCell ref="A2:I2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:C2"/>
    </sheetView>
  </sheetViews>
  <sheetFormatPr defaultColWidth="9.140625" defaultRowHeight="12.75"/>
  <cols>
    <col min="1" max="1" width="34.00390625" style="0" bestFit="1" customWidth="1"/>
    <col min="2" max="3" width="27.140625" style="0" bestFit="1" customWidth="1"/>
  </cols>
  <sheetData>
    <row r="1" spans="1:12" s="12" customFormat="1" ht="15">
      <c r="A1" s="60" t="s">
        <v>28</v>
      </c>
      <c r="B1" s="60"/>
      <c r="C1" s="60"/>
      <c r="D1" s="47">
        <f>IF(B7&gt;C7,'Total Cost--Method #2'!B10,'Total Cost--Method #1'!B10)</f>
        <v>3</v>
      </c>
      <c r="E1" s="11"/>
      <c r="F1" s="11"/>
      <c r="G1" s="11"/>
      <c r="H1" s="11"/>
      <c r="I1" s="11"/>
      <c r="J1" s="11"/>
      <c r="K1" s="11"/>
      <c r="L1" s="48"/>
    </row>
    <row r="2" spans="1:3" s="16" customFormat="1" ht="12.75">
      <c r="A2" s="61"/>
      <c r="B2" s="61"/>
      <c r="C2" s="61"/>
    </row>
    <row r="3" spans="1:3" s="16" customFormat="1" ht="12.75">
      <c r="A3" s="13"/>
      <c r="B3" s="13"/>
      <c r="C3" s="13"/>
    </row>
    <row r="4" spans="2:3" s="16" customFormat="1" ht="10.5">
      <c r="B4" s="49" t="str">
        <f>'Total Cost--Method #1'!A3</f>
        <v>Enter Method #1 Here</v>
      </c>
      <c r="C4" s="49" t="str">
        <f>'Total Cost--Method #2'!A3</f>
        <v>Enter Method #2</v>
      </c>
    </row>
    <row r="5" spans="1:3" s="16" customFormat="1" ht="10.5">
      <c r="A5" s="24" t="s">
        <v>48</v>
      </c>
      <c r="B5" s="50"/>
      <c r="C5" s="50"/>
    </row>
    <row r="6" spans="1:3" s="16" customFormat="1" ht="10.5">
      <c r="A6" s="16" t="s">
        <v>40</v>
      </c>
      <c r="B6" s="51">
        <f>'Total Cost--Method #1'!I32</f>
        <v>871357.4468085106</v>
      </c>
      <c r="C6" s="51">
        <f>'Total Cost--Method #2'!I32</f>
        <v>771078.7234042553</v>
      </c>
    </row>
    <row r="7" spans="1:3" s="16" customFormat="1" ht="10.5">
      <c r="A7" s="16" t="s">
        <v>29</v>
      </c>
      <c r="B7" s="51">
        <f>B6+('Total Cost--Method #1'!B10-1)*('Total Cost--Method #1'!I8+'Total Cost--Method #1'!I14+'Total Cost--Method #1'!I22+'Total Cost--Method #1'!I28)</f>
        <v>2566072.340425532</v>
      </c>
      <c r="C7" s="51">
        <f>C6+('Total Cost--Method #2'!B10-1)*('Total Cost--Method #2'!I8+'Total Cost--Method #2'!I14+'Total Cost--Method #2'!I22+'Total Cost--Method #2'!I28)</f>
        <v>1697236.170212766</v>
      </c>
    </row>
    <row r="8" spans="1:3" s="16" customFormat="1" ht="10.5">
      <c r="A8" s="16" t="s">
        <v>50</v>
      </c>
      <c r="B8" s="62" t="str">
        <f>IF(B7&lt;C7,B4,C4)</f>
        <v>Enter Method #2</v>
      </c>
      <c r="C8" s="62"/>
    </row>
    <row r="9" spans="2:3" s="16" customFormat="1" ht="10.5">
      <c r="B9" s="52"/>
      <c r="C9" s="52"/>
    </row>
    <row r="10" spans="1:3" s="16" customFormat="1" ht="10.5">
      <c r="A10" s="24" t="s">
        <v>49</v>
      </c>
      <c r="B10" s="53"/>
      <c r="C10" s="53"/>
    </row>
    <row r="11" spans="1:3" s="16" customFormat="1" ht="10.5">
      <c r="A11" s="16" t="s">
        <v>38</v>
      </c>
      <c r="B11" s="54">
        <f>MAX(B7:C7)-MIN(B7:C7)</f>
        <v>868836.1702127659</v>
      </c>
      <c r="C11" s="55"/>
    </row>
    <row r="12" spans="1:2" s="16" customFormat="1" ht="10.5">
      <c r="A12" s="16" t="s">
        <v>52</v>
      </c>
      <c r="B12" s="56">
        <f>B11/(D1*12)</f>
        <v>24134.33806146572</v>
      </c>
    </row>
    <row r="13" spans="1:2" s="16" customFormat="1" ht="10.5">
      <c r="A13" s="16" t="s">
        <v>39</v>
      </c>
      <c r="B13" s="57">
        <f>B11/MAX(B7:C7)</f>
        <v>0.3385860002951775</v>
      </c>
    </row>
    <row r="14" spans="1:2" s="16" customFormat="1" ht="10.5">
      <c r="A14" s="16" t="s">
        <v>30</v>
      </c>
      <c r="B14" s="57">
        <f>B11/MIN(B7:C7)</f>
        <v>0.5119123581392026</v>
      </c>
    </row>
    <row r="15" spans="1:2" s="16" customFormat="1" ht="10.5">
      <c r="A15" s="16" t="s">
        <v>31</v>
      </c>
      <c r="B15" s="53">
        <f>MIN(B7:C7)/B12</f>
        <v>70.32453783858573</v>
      </c>
    </row>
    <row r="16" s="2" customFormat="1" ht="11.25"/>
    <row r="17" spans="2:3" s="2" customFormat="1" ht="11.25">
      <c r="B17" s="9"/>
      <c r="C17" s="4"/>
    </row>
    <row r="18" spans="1:3" s="2" customFormat="1" ht="11.25">
      <c r="A18" s="10"/>
      <c r="B18" s="10"/>
      <c r="C18" s="2" t="s">
        <v>121</v>
      </c>
    </row>
    <row r="19" spans="1:2" s="2" customFormat="1" ht="11.25">
      <c r="A19" s="10"/>
      <c r="B19" s="10"/>
    </row>
    <row r="20" s="2" customFormat="1" ht="11.25"/>
    <row r="21" s="2" customFormat="1" ht="11.25"/>
    <row r="22" s="2" customFormat="1" ht="11.25"/>
    <row r="23" s="2" customFormat="1" ht="11.25"/>
    <row r="24" s="2" customFormat="1" ht="11.25"/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mergeCells count="3">
    <mergeCell ref="A1:C1"/>
    <mergeCell ref="A2:C2"/>
    <mergeCell ref="B8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31">
      <selection activeCell="A48" sqref="A48"/>
    </sheetView>
  </sheetViews>
  <sheetFormatPr defaultColWidth="9.140625" defaultRowHeight="12.75"/>
  <cols>
    <col min="1" max="16384" width="10.421875" style="0" customWidth="1"/>
  </cols>
  <sheetData>
    <row r="1" spans="1:12" s="58" customFormat="1" ht="12.7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58" customFormat="1" ht="12.75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="58" customFormat="1" ht="12.75"/>
    <row r="4" s="58" customFormat="1" ht="12.75">
      <c r="A4" s="58" t="s">
        <v>120</v>
      </c>
    </row>
    <row r="5" s="58" customFormat="1" ht="12.75">
      <c r="A5" s="58" t="s">
        <v>118</v>
      </c>
    </row>
    <row r="6" s="58" customFormat="1" ht="12.75">
      <c r="A6" s="58" t="s">
        <v>56</v>
      </c>
    </row>
    <row r="7" s="58" customFormat="1" ht="12.75">
      <c r="A7" s="58" t="s">
        <v>57</v>
      </c>
    </row>
    <row r="8" s="58" customFormat="1" ht="12.75"/>
    <row r="9" s="58" customFormat="1" ht="12.75">
      <c r="A9" s="58" t="s">
        <v>58</v>
      </c>
    </row>
    <row r="10" s="58" customFormat="1" ht="12.75"/>
    <row r="11" s="59" customFormat="1" ht="12.75">
      <c r="A11" s="59" t="s">
        <v>114</v>
      </c>
    </row>
    <row r="12" s="58" customFormat="1" ht="12.75">
      <c r="A12" s="58" t="s">
        <v>116</v>
      </c>
    </row>
    <row r="13" s="58" customFormat="1" ht="12.75">
      <c r="A13" s="58" t="s">
        <v>65</v>
      </c>
    </row>
    <row r="14" spans="1:2" s="58" customFormat="1" ht="12.75">
      <c r="A14" s="59" t="s">
        <v>61</v>
      </c>
      <c r="B14" s="58" t="s">
        <v>64</v>
      </c>
    </row>
    <row r="15" spans="1:2" s="58" customFormat="1" ht="12.75">
      <c r="A15" s="59" t="s">
        <v>67</v>
      </c>
      <c r="B15" s="58" t="s">
        <v>72</v>
      </c>
    </row>
    <row r="16" spans="1:2" s="58" customFormat="1" ht="12.75">
      <c r="A16" s="59" t="s">
        <v>68</v>
      </c>
      <c r="B16" s="58" t="s">
        <v>73</v>
      </c>
    </row>
    <row r="17" spans="1:2" s="58" customFormat="1" ht="12.75">
      <c r="A17" s="59" t="s">
        <v>69</v>
      </c>
      <c r="B17" s="58" t="s">
        <v>74</v>
      </c>
    </row>
    <row r="18" spans="1:2" s="58" customFormat="1" ht="12.75">
      <c r="A18" s="59" t="s">
        <v>70</v>
      </c>
      <c r="B18" s="58" t="s">
        <v>75</v>
      </c>
    </row>
    <row r="19" spans="1:2" s="58" customFormat="1" ht="12.75">
      <c r="A19" s="59" t="s">
        <v>71</v>
      </c>
      <c r="B19" s="58" t="s">
        <v>76</v>
      </c>
    </row>
    <row r="20" spans="1:2" s="58" customFormat="1" ht="12.75">
      <c r="A20" s="59" t="s">
        <v>62</v>
      </c>
      <c r="B20" s="58" t="s">
        <v>91</v>
      </c>
    </row>
    <row r="21" spans="1:2" s="58" customFormat="1" ht="12.75">
      <c r="A21" s="59" t="s">
        <v>77</v>
      </c>
      <c r="B21" s="58" t="s">
        <v>78</v>
      </c>
    </row>
    <row r="22" spans="1:2" s="58" customFormat="1" ht="12.75">
      <c r="A22" s="59" t="s">
        <v>79</v>
      </c>
      <c r="B22" s="58" t="s">
        <v>80</v>
      </c>
    </row>
    <row r="23" spans="1:2" s="58" customFormat="1" ht="12.75">
      <c r="A23" s="59" t="s">
        <v>66</v>
      </c>
      <c r="B23" s="58" t="s">
        <v>90</v>
      </c>
    </row>
    <row r="24" spans="1:2" s="58" customFormat="1" ht="12.75">
      <c r="A24" s="59" t="s">
        <v>81</v>
      </c>
      <c r="B24" s="58" t="s">
        <v>82</v>
      </c>
    </row>
    <row r="25" spans="1:2" s="58" customFormat="1" ht="12.75">
      <c r="A25" s="59" t="s">
        <v>83</v>
      </c>
      <c r="B25" s="58" t="s">
        <v>92</v>
      </c>
    </row>
    <row r="26" spans="1:2" s="58" customFormat="1" ht="12.75">
      <c r="A26" s="59" t="s">
        <v>84</v>
      </c>
      <c r="B26" s="58" t="s">
        <v>93</v>
      </c>
    </row>
    <row r="27" spans="1:2" s="58" customFormat="1" ht="12.75">
      <c r="A27" s="59" t="s">
        <v>85</v>
      </c>
      <c r="B27" s="58" t="s">
        <v>94</v>
      </c>
    </row>
    <row r="28" spans="1:2" s="58" customFormat="1" ht="12.75">
      <c r="A28" s="59" t="s">
        <v>86</v>
      </c>
      <c r="B28" s="58" t="s">
        <v>87</v>
      </c>
    </row>
    <row r="29" spans="1:2" s="58" customFormat="1" ht="12.75">
      <c r="A29" s="59" t="s">
        <v>95</v>
      </c>
      <c r="B29" s="58" t="s">
        <v>96</v>
      </c>
    </row>
    <row r="30" spans="1:2" s="58" customFormat="1" ht="12.75">
      <c r="A30" s="59" t="s">
        <v>99</v>
      </c>
      <c r="B30" s="58" t="s">
        <v>104</v>
      </c>
    </row>
    <row r="31" spans="1:2" s="58" customFormat="1" ht="12.75">
      <c r="A31" s="59" t="s">
        <v>100</v>
      </c>
      <c r="B31" s="58" t="s">
        <v>117</v>
      </c>
    </row>
    <row r="32" spans="1:2" s="58" customFormat="1" ht="12.75">
      <c r="A32" s="59" t="s">
        <v>101</v>
      </c>
      <c r="B32" s="58" t="s">
        <v>105</v>
      </c>
    </row>
    <row r="33" spans="1:2" s="58" customFormat="1" ht="12.75">
      <c r="A33" s="59" t="s">
        <v>102</v>
      </c>
      <c r="B33" s="58" t="s">
        <v>106</v>
      </c>
    </row>
    <row r="34" spans="1:2" s="58" customFormat="1" ht="12.75">
      <c r="A34" s="59" t="s">
        <v>103</v>
      </c>
      <c r="B34" s="58" t="s">
        <v>107</v>
      </c>
    </row>
    <row r="35" spans="1:2" s="58" customFormat="1" ht="12.75">
      <c r="A35" s="59" t="s">
        <v>108</v>
      </c>
      <c r="B35" s="58" t="s">
        <v>109</v>
      </c>
    </row>
    <row r="36" spans="1:2" s="58" customFormat="1" ht="12.75">
      <c r="A36" s="59" t="s">
        <v>110</v>
      </c>
      <c r="B36" s="58" t="s">
        <v>113</v>
      </c>
    </row>
    <row r="37" spans="1:2" s="58" customFormat="1" ht="12.75">
      <c r="A37" s="59" t="s">
        <v>111</v>
      </c>
      <c r="B37" s="58" t="s">
        <v>112</v>
      </c>
    </row>
    <row r="38" s="58" customFormat="1" ht="12.75"/>
    <row r="39" s="58" customFormat="1" ht="12.75">
      <c r="A39" s="58" t="s">
        <v>63</v>
      </c>
    </row>
    <row r="40" s="58" customFormat="1" ht="12.75"/>
    <row r="41" s="59" customFormat="1" ht="12.75">
      <c r="A41" s="59" t="s">
        <v>115</v>
      </c>
    </row>
    <row r="42" s="58" customFormat="1" ht="12.75">
      <c r="A42" s="58" t="s">
        <v>119</v>
      </c>
    </row>
    <row r="43" s="59" customFormat="1" ht="12.75"/>
    <row r="44" s="59" customFormat="1" ht="12.75"/>
    <row r="45" s="58" customFormat="1" ht="12.75"/>
    <row r="46" s="58" customFormat="1" ht="12.75"/>
    <row r="48" ht="12.75">
      <c r="A48" s="2"/>
    </row>
  </sheetData>
  <mergeCells count="2">
    <mergeCell ref="A1:L1"/>
    <mergeCell ref="A2:L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GeoLearning.com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Hipwell</dc:creator>
  <cp:keywords/>
  <dc:description/>
  <cp:lastModifiedBy>Yolanda Mikev</cp:lastModifiedBy>
  <dcterms:created xsi:type="dcterms:W3CDTF">2000-12-20T23:52:04Z</dcterms:created>
  <dcterms:modified xsi:type="dcterms:W3CDTF">2005-08-19T14:08:50Z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189169065</vt:i4>
  </property>
  <property fmtid="{D5CDD505-2E9C-101B-9397-08002B2CF9AE}" pid="3" name="_EmailSubject">
    <vt:lpwstr>ROI calculator</vt:lpwstr>
  </property>
  <property fmtid="{D5CDD505-2E9C-101B-9397-08002B2CF9AE}" pid="4" name="_AuthorEmail">
    <vt:lpwstr>scottn@interactm.com</vt:lpwstr>
  </property>
  <property fmtid="{D5CDD505-2E9C-101B-9397-08002B2CF9AE}" pid="5" name="_AuthorEmailDisplayName">
    <vt:lpwstr>Scott Null</vt:lpwstr>
  </property>
  <property fmtid="{D5CDD505-2E9C-101B-9397-08002B2CF9AE}" pid="6" name="_PreviousAdHocReviewCycleID">
    <vt:i4>1241788341</vt:i4>
  </property>
</Properties>
</file>