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0245" windowHeight="7875"/>
  </bookViews>
  <sheets>
    <sheet name="Euro 2012 Schedule" sheetId="1" r:id="rId1"/>
    <sheet name="About" sheetId="15" r:id="rId2"/>
    <sheet name="Dummy Table" sheetId="2" state="hidden" r:id="rId3"/>
    <sheet name="Language" sheetId="11" state="hidden" r:id="rId4"/>
    <sheet name="Timezone" sheetId="14" state="hidden" r:id="rId5"/>
  </sheets>
  <externalReferences>
    <externalReference r:id="rId6"/>
  </externalReferences>
  <definedNames>
    <definedName name="Index1">INDIRECT([1]Flag!$D$2)</definedName>
    <definedName name="Index10">INDIRECT([1]Flag!$D$11)</definedName>
    <definedName name="Index11">INDIRECT([1]Flag!$D$12)</definedName>
    <definedName name="Index12">INDIRECT([1]Flag!$D$13)</definedName>
    <definedName name="Index13">INDIRECT([1]Flag!$D$14)</definedName>
    <definedName name="Index14">INDIRECT([1]Flag!$D$15)</definedName>
    <definedName name="Index15">INDIRECT([1]Flag!$D$16)</definedName>
    <definedName name="Index16">INDIRECT([1]Flag!$D$17)</definedName>
    <definedName name="Index17">INDIRECT([1]Flag!$G$2)</definedName>
    <definedName name="Index18">INDIRECT([1]Flag!$G$3)</definedName>
    <definedName name="Index19">INDIRECT([1]Flag!$G$4)</definedName>
    <definedName name="Index2">INDIRECT([1]Flag!$D$3)</definedName>
    <definedName name="Index20">INDIRECT([1]Flag!$G$5)</definedName>
    <definedName name="Index21">INDIRECT([1]Flag!$G$6)</definedName>
    <definedName name="Index22">INDIRECT([1]Flag!$G$7)</definedName>
    <definedName name="Index23">INDIRECT([1]Flag!$G$8)</definedName>
    <definedName name="Index24">INDIRECT([1]Flag!$G$9)</definedName>
    <definedName name="Index25">INDIRECT([1]Flag!$G$10)</definedName>
    <definedName name="Index26">INDIRECT([1]Flag!$G$11)</definedName>
    <definedName name="Index27">INDIRECT([1]Flag!$G$12)</definedName>
    <definedName name="Index28">INDIRECT([1]Flag!$G$13)</definedName>
    <definedName name="Index29">INDIRECT([1]Flag!$G$14)</definedName>
    <definedName name="Index3">INDIRECT([1]Flag!$D$4)</definedName>
    <definedName name="Index30">INDIRECT([1]Flag!$G$15)</definedName>
    <definedName name="Index31">INDIRECT([1]Flag!$G$16)</definedName>
    <definedName name="Index4">INDIRECT([1]Flag!$D$5)</definedName>
    <definedName name="Index5">INDIRECT([1]Flag!$D$6)</definedName>
    <definedName name="Index6">INDIRECT([1]Flag!$D$7)</definedName>
    <definedName name="Index7">INDIRECT([1]Flag!$D$8)</definedName>
    <definedName name="Index8">INDIRECT([1]Flag!$D$9)</definedName>
    <definedName name="Index9">INDIRECT([1]Flag!$D$10)</definedName>
    <definedName name="Language" localSheetId="1">[1]Language!$C$1:$AV$1</definedName>
    <definedName name="Language">Language!$C$1:$AV$1</definedName>
    <definedName name="_xlnm.Print_Area" localSheetId="0">'Euro 2012 Schedule'!$B$7:$AA$82</definedName>
    <definedName name="Timezone" localSheetId="1">[1]Timezone!$B$2:$B$140</definedName>
    <definedName name="Timezone">Timezone!$B$2:$B$140</definedName>
  </definedNames>
  <calcPr calcId="144525"/>
</workbook>
</file>

<file path=xl/calcChain.xml><?xml version="1.0" encoding="utf-8"?>
<calcChain xmlns="http://schemas.openxmlformats.org/spreadsheetml/2006/main">
  <c r="N28" i="1" l="1"/>
  <c r="H28" i="1"/>
  <c r="N27" i="1"/>
  <c r="H27" i="1"/>
  <c r="N36" i="1"/>
  <c r="H36" i="1"/>
  <c r="N35" i="1"/>
  <c r="H35" i="1"/>
  <c r="N34" i="1"/>
  <c r="H34" i="1"/>
  <c r="N33" i="1"/>
  <c r="H33" i="1"/>
  <c r="N32" i="1"/>
  <c r="H32" i="1"/>
  <c r="N31" i="1"/>
  <c r="H31" i="1"/>
  <c r="N30" i="1"/>
  <c r="H30" i="1"/>
  <c r="N29" i="1"/>
  <c r="H29" i="1"/>
  <c r="N26" i="1"/>
  <c r="H26" i="1"/>
  <c r="N25" i="1"/>
  <c r="H25" i="1"/>
  <c r="N24" i="1"/>
  <c r="H24" i="1"/>
  <c r="N23" i="1"/>
  <c r="H23" i="1"/>
  <c r="N22" i="1"/>
  <c r="H22" i="1"/>
  <c r="N21" i="1"/>
  <c r="H21" i="1"/>
  <c r="N20" i="1"/>
  <c r="H20" i="1"/>
  <c r="N19" i="1"/>
  <c r="H19" i="1"/>
  <c r="N18" i="1"/>
  <c r="H18" i="1"/>
  <c r="N17" i="1"/>
  <c r="N16" i="1"/>
  <c r="H16" i="1"/>
  <c r="N15" i="1"/>
  <c r="H15" i="1"/>
  <c r="N14" i="1"/>
  <c r="H14" i="1"/>
  <c r="N13" i="1"/>
  <c r="H13" i="1"/>
  <c r="S36" i="1" l="1"/>
  <c r="S35" i="1"/>
  <c r="E11" i="1" l="1"/>
  <c r="S76" i="1" l="1"/>
  <c r="N11" i="1"/>
  <c r="J11" i="1"/>
  <c r="H11" i="1"/>
  <c r="G11" i="1"/>
  <c r="F11" i="1"/>
  <c r="D11" i="1"/>
  <c r="P2" i="1"/>
  <c r="F2" i="14"/>
  <c r="E2" i="14"/>
  <c r="H81" i="1"/>
  <c r="H80" i="1"/>
  <c r="H79" i="1"/>
  <c r="H73" i="1"/>
  <c r="H72" i="1"/>
  <c r="H71" i="1"/>
  <c r="H68" i="1"/>
  <c r="H67" i="1"/>
  <c r="H66" i="1"/>
  <c r="H60" i="1"/>
  <c r="H59" i="1"/>
  <c r="H58" i="1"/>
  <c r="H55" i="1"/>
  <c r="H54" i="1"/>
  <c r="H53" i="1"/>
  <c r="H50" i="1"/>
  <c r="H49" i="1"/>
  <c r="H48" i="1"/>
  <c r="H45" i="1"/>
  <c r="H44" i="1"/>
  <c r="H43" i="1"/>
  <c r="B76" i="1"/>
  <c r="B63" i="1"/>
  <c r="B40" i="1"/>
  <c r="S29" i="1"/>
  <c r="S23" i="1"/>
  <c r="S17" i="1"/>
  <c r="S11" i="1"/>
  <c r="R9" i="1"/>
  <c r="BD23" i="2"/>
  <c r="AN22" i="2"/>
  <c r="AR23" i="2"/>
  <c r="BG22" i="2"/>
  <c r="BG24" i="2"/>
  <c r="AN26" i="2"/>
  <c r="BG26" i="2"/>
  <c r="AP26" i="2"/>
  <c r="AN27" i="2"/>
  <c r="AP24" i="2"/>
  <c r="AN25" i="2"/>
  <c r="BG21" i="2"/>
  <c r="AT23" i="2"/>
  <c r="BG20" i="2"/>
  <c r="BG19" i="2"/>
  <c r="BD19" i="2"/>
  <c r="BD20" i="2"/>
  <c r="BG16" i="2"/>
  <c r="AN17" i="2"/>
  <c r="BD16" i="2"/>
  <c r="BG14" i="2"/>
  <c r="BD14" i="2"/>
  <c r="BG12" i="2"/>
  <c r="BD12" i="2"/>
  <c r="BD11" i="2"/>
  <c r="AP12" i="2"/>
  <c r="BD13" i="2"/>
  <c r="BG13" i="2"/>
  <c r="BD15" i="2"/>
  <c r="AP16" i="2"/>
  <c r="BG17" i="2"/>
  <c r="BG18" i="2"/>
  <c r="BD18" i="2"/>
  <c r="BD17" i="2"/>
  <c r="BG8" i="2"/>
  <c r="B25" i="2"/>
  <c r="B28" i="2"/>
  <c r="BG7" i="2"/>
  <c r="BG6" i="2"/>
  <c r="AP6" i="2"/>
  <c r="B6" i="2"/>
  <c r="BG3" i="2"/>
  <c r="BD10" i="2"/>
  <c r="BD9" i="2"/>
  <c r="AN9" i="2"/>
  <c r="H17" i="1"/>
  <c r="BD7" i="2" s="1"/>
  <c r="AT7" i="2"/>
  <c r="BD5" i="2"/>
  <c r="AN5" i="2"/>
  <c r="B2" i="1"/>
  <c r="B4" i="1"/>
  <c r="B7" i="1"/>
  <c r="C9" i="1"/>
  <c r="B7" i="2"/>
  <c r="AN21" i="2"/>
  <c r="AR21" i="2"/>
  <c r="AR22" i="2"/>
  <c r="AR6" i="2"/>
  <c r="AN7" i="2"/>
  <c r="AN8" i="2"/>
  <c r="AR9" i="2"/>
  <c r="AN10" i="2"/>
  <c r="AR10" i="2"/>
  <c r="AR11" i="2"/>
  <c r="AN14" i="2"/>
  <c r="AN15" i="2"/>
  <c r="AR16" i="2"/>
  <c r="AR17" i="2"/>
  <c r="AN18" i="2"/>
  <c r="AR18" i="2"/>
  <c r="AR19" i="2"/>
  <c r="AN20" i="2"/>
  <c r="AN23" i="2"/>
  <c r="AR24" i="2"/>
  <c r="AR25" i="2"/>
  <c r="AR26" i="2"/>
  <c r="AR27" i="2"/>
  <c r="AR4" i="2"/>
  <c r="AR5" i="2"/>
  <c r="AN12" i="2"/>
  <c r="AR13" i="2"/>
  <c r="AR12" i="2"/>
  <c r="AO21" i="2"/>
  <c r="AS21" i="2"/>
  <c r="AO22" i="2"/>
  <c r="AS22" i="2"/>
  <c r="AO6" i="2"/>
  <c r="AS6" i="2"/>
  <c r="AO7" i="2"/>
  <c r="AS7" i="2"/>
  <c r="AO8" i="2"/>
  <c r="AS8" i="2"/>
  <c r="AO9" i="2"/>
  <c r="AS9" i="2"/>
  <c r="AO11" i="2"/>
  <c r="AS11" i="2"/>
  <c r="AO14" i="2"/>
  <c r="AS14" i="2"/>
  <c r="AO15" i="2"/>
  <c r="AS15" i="2"/>
  <c r="AO16" i="2"/>
  <c r="AS16" i="2"/>
  <c r="AO17" i="2"/>
  <c r="AS17" i="2"/>
  <c r="AO18" i="2"/>
  <c r="AS18" i="2"/>
  <c r="AO19" i="2"/>
  <c r="AS19" i="2"/>
  <c r="AO20" i="2"/>
  <c r="AS20" i="2"/>
  <c r="AO23" i="2"/>
  <c r="AS23" i="2"/>
  <c r="AO24" i="2"/>
  <c r="AS24" i="2"/>
  <c r="AO25" i="2"/>
  <c r="AS25" i="2"/>
  <c r="AO26" i="2"/>
  <c r="AS26" i="2"/>
  <c r="AO27" i="2"/>
  <c r="AS27" i="2"/>
  <c r="AO5" i="2"/>
  <c r="AS5" i="2"/>
  <c r="AO13" i="2"/>
  <c r="AO12" i="2"/>
  <c r="AS13" i="2"/>
  <c r="AS12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3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  <c r="BE4" i="2"/>
  <c r="BE3" i="2"/>
  <c r="L78" i="1"/>
  <c r="J78" i="1"/>
  <c r="L70" i="1"/>
  <c r="J70" i="1"/>
  <c r="L65" i="1"/>
  <c r="J65" i="1"/>
  <c r="L57" i="1"/>
  <c r="L52" i="1"/>
  <c r="L47" i="1"/>
  <c r="J57" i="1"/>
  <c r="J52" i="1"/>
  <c r="J47" i="1"/>
  <c r="L42" i="1"/>
  <c r="J42" i="1"/>
  <c r="AT4" i="2"/>
  <c r="AT5" i="2"/>
  <c r="AT6" i="2"/>
  <c r="AP7" i="2"/>
  <c r="AP8" i="2"/>
  <c r="AT9" i="2"/>
  <c r="AP10" i="2"/>
  <c r="AT10" i="2"/>
  <c r="AT11" i="2"/>
  <c r="AT12" i="2"/>
  <c r="AT13" i="2"/>
  <c r="AP14" i="2"/>
  <c r="AP15" i="2"/>
  <c r="AT15" i="2"/>
  <c r="AT16" i="2"/>
  <c r="AU10" i="2"/>
  <c r="AT17" i="2"/>
  <c r="AT18" i="2"/>
  <c r="AT19" i="2"/>
  <c r="AP20" i="2"/>
  <c r="AT21" i="2"/>
  <c r="AP22" i="2"/>
  <c r="AT22" i="2"/>
  <c r="AP23" i="2"/>
  <c r="AT24" i="2"/>
  <c r="AT25" i="2"/>
  <c r="AT26" i="2"/>
  <c r="AP27" i="2"/>
  <c r="AT27" i="2"/>
  <c r="AQ27" i="2"/>
  <c r="AU19" i="2"/>
  <c r="AQ10" i="2"/>
  <c r="AQ19" i="2"/>
  <c r="AQ11" i="2"/>
  <c r="AQ26" i="2"/>
  <c r="AU11" i="2"/>
  <c r="AU26" i="2"/>
  <c r="AU18" i="2"/>
  <c r="AQ18" i="2"/>
  <c r="AU27" i="2"/>
  <c r="AU8" i="2"/>
  <c r="AQ25" i="2"/>
  <c r="AU17" i="2"/>
  <c r="AQ8" i="2"/>
  <c r="AQ17" i="2"/>
  <c r="AU25" i="2"/>
  <c r="AU16" i="2"/>
  <c r="AU24" i="2"/>
  <c r="AQ16" i="2"/>
  <c r="AQ24" i="2"/>
  <c r="AU9" i="2"/>
  <c r="AQ9" i="2"/>
  <c r="AQ6" i="2"/>
  <c r="AQ15" i="2"/>
  <c r="AQ23" i="2"/>
  <c r="AU23" i="2"/>
  <c r="AU15" i="2"/>
  <c r="AU6" i="2"/>
  <c r="AU7" i="2"/>
  <c r="AQ22" i="2"/>
  <c r="AQ7" i="2"/>
  <c r="AU22" i="2"/>
  <c r="AU14" i="2"/>
  <c r="AQ14" i="2"/>
  <c r="AQ4" i="2"/>
  <c r="AQ13" i="2"/>
  <c r="AQ20" i="2"/>
  <c r="AU20" i="2"/>
  <c r="AU13" i="2"/>
  <c r="AU4" i="2"/>
  <c r="AU5" i="2"/>
  <c r="AQ21" i="2"/>
  <c r="AQ5" i="2"/>
  <c r="AU12" i="2"/>
  <c r="AQ12" i="2"/>
  <c r="AU21" i="2"/>
  <c r="J14" i="14" l="1"/>
  <c r="G25" i="1" s="1"/>
  <c r="F25" i="1" s="1"/>
  <c r="AP4" i="2"/>
  <c r="B26" i="2"/>
  <c r="AR20" i="2"/>
  <c r="AR14" i="2"/>
  <c r="AP11" i="2"/>
  <c r="AO10" i="2"/>
  <c r="BD6" i="2"/>
  <c r="B11" i="2"/>
  <c r="AN4" i="2"/>
  <c r="BG10" i="2"/>
  <c r="B19" i="2"/>
  <c r="B13" i="2"/>
  <c r="AT14" i="2"/>
  <c r="B12" i="2"/>
  <c r="B20" i="2"/>
  <c r="AP17" i="2"/>
  <c r="BG23" i="2"/>
  <c r="AT20" i="2"/>
  <c r="AP18" i="2"/>
  <c r="AP9" i="2"/>
  <c r="AN24" i="2"/>
  <c r="BG11" i="2"/>
  <c r="J15" i="14"/>
  <c r="G26" i="1" s="1"/>
  <c r="F26" i="1" s="1"/>
  <c r="J32" i="14"/>
  <c r="G78" i="1" s="1"/>
  <c r="F78" i="1" s="1"/>
  <c r="J8" i="14"/>
  <c r="G19" i="1" s="1"/>
  <c r="F19" i="1" s="1"/>
  <c r="J18" i="14"/>
  <c r="G29" i="1" s="1"/>
  <c r="F29" i="1" s="1"/>
  <c r="J29" i="14"/>
  <c r="G57" i="1" s="1"/>
  <c r="F57" i="1" s="1"/>
  <c r="J28" i="14"/>
  <c r="G52" i="1" s="1"/>
  <c r="F52" i="1" s="1"/>
  <c r="J19" i="14"/>
  <c r="G30" i="1" s="1"/>
  <c r="F30" i="1" s="1"/>
  <c r="J3" i="14"/>
  <c r="G14" i="1" s="1"/>
  <c r="F14" i="1" s="1"/>
  <c r="J16" i="14"/>
  <c r="G27" i="1" s="1"/>
  <c r="F27" i="1" s="1"/>
  <c r="J21" i="14"/>
  <c r="G32" i="1" s="1"/>
  <c r="F32" i="1" s="1"/>
  <c r="J13" i="14"/>
  <c r="G24" i="1" s="1"/>
  <c r="F24" i="1" s="1"/>
  <c r="J11" i="14"/>
  <c r="G22" i="1" s="1"/>
  <c r="F22" i="1" s="1"/>
  <c r="J7" i="14"/>
  <c r="G18" i="1" s="1"/>
  <c r="F18" i="1" s="1"/>
  <c r="AO4" i="2"/>
  <c r="AN19" i="2"/>
  <c r="BD25" i="2"/>
  <c r="AN13" i="2"/>
  <c r="BG4" i="2"/>
  <c r="AP25" i="2"/>
  <c r="AP5" i="2"/>
  <c r="AN16" i="2"/>
  <c r="BG25" i="2"/>
  <c r="J27" i="14"/>
  <c r="G47" i="1" s="1"/>
  <c r="F47" i="1" s="1"/>
  <c r="J31" i="14"/>
  <c r="G70" i="1" s="1"/>
  <c r="F70" i="1" s="1"/>
  <c r="J6" i="14"/>
  <c r="G17" i="1" s="1"/>
  <c r="F17" i="1" s="1"/>
  <c r="J9" i="14"/>
  <c r="G20" i="1" s="1"/>
  <c r="F20" i="1" s="1"/>
  <c r="J4" i="14"/>
  <c r="G15" i="1" s="1"/>
  <c r="F15" i="1" s="1"/>
  <c r="J30" i="14"/>
  <c r="G65" i="1" s="1"/>
  <c r="F65" i="1" s="1"/>
  <c r="J17" i="14"/>
  <c r="G28" i="1" s="1"/>
  <c r="F28" i="1" s="1"/>
  <c r="J12" i="14"/>
  <c r="G23" i="1" s="1"/>
  <c r="F23" i="1" s="1"/>
  <c r="J22" i="14"/>
  <c r="G33" i="1" s="1"/>
  <c r="F33" i="1" s="1"/>
  <c r="J5" i="14"/>
  <c r="G16" i="1" s="1"/>
  <c r="F16" i="1" s="1"/>
  <c r="J25" i="14"/>
  <c r="G36" i="1" s="1"/>
  <c r="F36" i="1" s="1"/>
  <c r="J26" i="14"/>
  <c r="G42" i="1" s="1"/>
  <c r="F42" i="1" s="1"/>
  <c r="J2" i="14"/>
  <c r="G13" i="1" s="1"/>
  <c r="F13" i="1" s="1"/>
  <c r="J10" i="14"/>
  <c r="G21" i="1" s="1"/>
  <c r="F21" i="1" s="1"/>
  <c r="J24" i="14"/>
  <c r="G35" i="1" s="1"/>
  <c r="F35" i="1" s="1"/>
  <c r="J20" i="14"/>
  <c r="G31" i="1" s="1"/>
  <c r="F31" i="1" s="1"/>
  <c r="J23" i="14"/>
  <c r="G34" i="1" s="1"/>
  <c r="F34" i="1" s="1"/>
  <c r="B14" i="2"/>
  <c r="B4" i="2"/>
  <c r="BD4" i="2"/>
  <c r="BG15" i="2"/>
  <c r="BD22" i="2"/>
  <c r="BD24" i="2"/>
  <c r="BD26" i="2"/>
  <c r="BD21" i="2"/>
  <c r="AR15" i="2"/>
  <c r="AR8" i="2"/>
  <c r="AN6" i="2"/>
  <c r="B21" i="2"/>
  <c r="BD3" i="2"/>
  <c r="AP21" i="2"/>
  <c r="AP19" i="2"/>
  <c r="AP13" i="2"/>
  <c r="AS4" i="2"/>
  <c r="AS10" i="2"/>
  <c r="BG9" i="2"/>
  <c r="BD8" i="2"/>
  <c r="B5" i="2"/>
  <c r="B27" i="2"/>
  <c r="AT8" i="2"/>
  <c r="AR7" i="2"/>
  <c r="B18" i="2"/>
  <c r="BG5" i="2"/>
  <c r="AN11" i="2"/>
  <c r="D25" i="2" l="1"/>
  <c r="G20" i="2"/>
  <c r="E7" i="2"/>
  <c r="E25" i="2"/>
  <c r="C4" i="2"/>
  <c r="D14" i="2"/>
  <c r="E18" i="2"/>
  <c r="D13" i="2"/>
  <c r="C6" i="2"/>
  <c r="D6" i="2"/>
  <c r="E5" i="2"/>
  <c r="G18" i="2"/>
  <c r="E21" i="2"/>
  <c r="E19" i="2"/>
  <c r="D19" i="2"/>
  <c r="F13" i="2"/>
  <c r="E12" i="2"/>
  <c r="D5" i="2"/>
  <c r="C5" i="2"/>
  <c r="D4" i="2"/>
  <c r="D11" i="2"/>
  <c r="C11" i="2"/>
  <c r="D28" i="2"/>
  <c r="E14" i="2"/>
  <c r="F20" i="2"/>
  <c r="F25" i="2"/>
  <c r="D26" i="2"/>
  <c r="E26" i="2"/>
  <c r="E11" i="2"/>
  <c r="E28" i="2"/>
  <c r="D12" i="2"/>
  <c r="E6" i="2"/>
  <c r="D7" i="2"/>
  <c r="C18" i="2"/>
  <c r="G21" i="2"/>
  <c r="C7" i="2"/>
  <c r="C19" i="2"/>
  <c r="G13" i="2"/>
  <c r="F7" i="2"/>
  <c r="C28" i="2"/>
  <c r="D21" i="2"/>
  <c r="C26" i="2"/>
  <c r="D18" i="2"/>
  <c r="D20" i="2"/>
  <c r="E20" i="2"/>
  <c r="E4" i="2"/>
  <c r="E13" i="2"/>
  <c r="C27" i="2"/>
  <c r="C20" i="2"/>
  <c r="G14" i="2"/>
  <c r="G5" i="2"/>
  <c r="F18" i="2"/>
  <c r="G6" i="2"/>
  <c r="G26" i="2"/>
  <c r="G28" i="2"/>
  <c r="F28" i="2"/>
  <c r="C25" i="2"/>
  <c r="C12" i="2"/>
  <c r="G4" i="2"/>
  <c r="C14" i="2"/>
  <c r="C13" i="2"/>
  <c r="F4" i="2"/>
  <c r="C21" i="2"/>
  <c r="E27" i="2"/>
  <c r="F21" i="2"/>
  <c r="F14" i="2"/>
  <c r="G19" i="2"/>
  <c r="F27" i="2"/>
  <c r="G12" i="2"/>
  <c r="G27" i="2"/>
  <c r="G25" i="2"/>
  <c r="D27" i="2"/>
  <c r="F6" i="2"/>
  <c r="H6" i="2" s="1"/>
  <c r="F26" i="2"/>
  <c r="H26" i="2" s="1"/>
  <c r="G7" i="2"/>
  <c r="F19" i="2"/>
  <c r="F5" i="2"/>
  <c r="G11" i="2"/>
  <c r="F12" i="2"/>
  <c r="F11" i="2"/>
  <c r="H20" i="2" l="1"/>
  <c r="I7" i="2"/>
  <c r="I26" i="2"/>
  <c r="I4" i="2"/>
  <c r="I25" i="2"/>
  <c r="H4" i="2"/>
  <c r="H21" i="2"/>
  <c r="I28" i="2"/>
  <c r="H13" i="2"/>
  <c r="I13" i="2"/>
  <c r="I6" i="2"/>
  <c r="I14" i="2"/>
  <c r="I18" i="2"/>
  <c r="H19" i="2"/>
  <c r="I27" i="2"/>
  <c r="H28" i="2"/>
  <c r="H18" i="2"/>
  <c r="I20" i="2"/>
  <c r="I21" i="2"/>
  <c r="I19" i="2"/>
  <c r="I11" i="2"/>
  <c r="I5" i="2"/>
  <c r="H25" i="2"/>
  <c r="I12" i="2"/>
  <c r="H12" i="2"/>
  <c r="H7" i="2"/>
  <c r="H14" i="2"/>
  <c r="H11" i="2"/>
  <c r="H27" i="2"/>
  <c r="H5" i="2"/>
  <c r="K4" i="2" l="1"/>
  <c r="M4" i="2"/>
  <c r="K6" i="2"/>
  <c r="M6" i="2"/>
  <c r="K14" i="2"/>
  <c r="L19" i="2"/>
  <c r="K28" i="2"/>
  <c r="M18" i="2"/>
  <c r="K26" i="2"/>
  <c r="K18" i="2"/>
  <c r="L25" i="2"/>
  <c r="N4" i="2"/>
  <c r="K5" i="2"/>
  <c r="K13" i="2"/>
  <c r="K7" i="2"/>
  <c r="M20" i="2"/>
  <c r="N18" i="2"/>
  <c r="L20" i="2"/>
  <c r="K25" i="2"/>
  <c r="K21" i="2"/>
  <c r="K11" i="2"/>
  <c r="N19" i="2"/>
  <c r="N20" i="2"/>
  <c r="L18" i="2"/>
  <c r="M19" i="2"/>
  <c r="L21" i="2"/>
  <c r="K27" i="2"/>
  <c r="K12" i="2"/>
  <c r="K20" i="2"/>
  <c r="K19" i="2"/>
  <c r="N26" i="2"/>
  <c r="M21" i="2"/>
  <c r="N21" i="2"/>
  <c r="M7" i="2"/>
  <c r="L7" i="2"/>
  <c r="L6" i="2"/>
  <c r="N7" i="2"/>
  <c r="N11" i="2"/>
  <c r="N5" i="2"/>
  <c r="L4" i="2"/>
  <c r="M5" i="2"/>
  <c r="M25" i="2"/>
  <c r="L12" i="2"/>
  <c r="M14" i="2"/>
  <c r="L11" i="2"/>
  <c r="L5" i="2"/>
  <c r="N6" i="2"/>
  <c r="L13" i="2"/>
  <c r="M27" i="2"/>
  <c r="M12" i="2"/>
  <c r="N14" i="2"/>
  <c r="N12" i="2"/>
  <c r="N13" i="2"/>
  <c r="L27" i="2"/>
  <c r="L28" i="2"/>
  <c r="M13" i="2"/>
  <c r="N27" i="2"/>
  <c r="M11" i="2"/>
  <c r="L14" i="2"/>
  <c r="N28" i="2"/>
  <c r="M28" i="2"/>
  <c r="L26" i="2"/>
  <c r="N25" i="2"/>
  <c r="M26" i="2"/>
  <c r="A4" i="2" l="1"/>
  <c r="A12" i="2"/>
  <c r="A20" i="2"/>
  <c r="A18" i="2"/>
  <c r="A19" i="2"/>
  <c r="A21" i="2"/>
  <c r="A13" i="2"/>
  <c r="A11" i="2"/>
  <c r="A27" i="2"/>
  <c r="A7" i="2"/>
  <c r="A14" i="2"/>
  <c r="A26" i="2"/>
  <c r="A6" i="2"/>
  <c r="A5" i="2"/>
  <c r="A25" i="2"/>
  <c r="A28" i="2"/>
  <c r="P5" i="2" l="1"/>
  <c r="T5" i="2" s="1"/>
  <c r="P28" i="2"/>
  <c r="S28" i="2" s="1"/>
  <c r="P14" i="2"/>
  <c r="R14" i="2" s="1"/>
  <c r="P20" i="2"/>
  <c r="R20" i="2" s="1"/>
  <c r="P19" i="2"/>
  <c r="R19" i="2" s="1"/>
  <c r="P13" i="2"/>
  <c r="V13" i="2" s="1"/>
  <c r="P12" i="2"/>
  <c r="U12" i="2" s="1"/>
  <c r="P21" i="2"/>
  <c r="Q21" i="2" s="1"/>
  <c r="P4" i="2"/>
  <c r="S4" i="2" s="1"/>
  <c r="P18" i="2"/>
  <c r="Q18" i="2" s="1"/>
  <c r="P25" i="2"/>
  <c r="V25" i="2" s="1"/>
  <c r="P26" i="2"/>
  <c r="W26" i="2" s="1"/>
  <c r="P27" i="2"/>
  <c r="S27" i="2" s="1"/>
  <c r="P11" i="2"/>
  <c r="R11" i="2" s="1"/>
  <c r="P7" i="2"/>
  <c r="V7" i="2" s="1"/>
  <c r="P6" i="2"/>
  <c r="T6" i="2" s="1"/>
  <c r="U4" i="2"/>
  <c r="S5" i="2" l="1"/>
  <c r="V5" i="2"/>
  <c r="R5" i="2"/>
  <c r="V19" i="2"/>
  <c r="W5" i="2"/>
  <c r="U5" i="2"/>
  <c r="Q5" i="2"/>
  <c r="U28" i="2"/>
  <c r="S19" i="2"/>
  <c r="Q28" i="2"/>
  <c r="T14" i="2"/>
  <c r="Q27" i="2"/>
  <c r="T19" i="2"/>
  <c r="V28" i="2"/>
  <c r="V14" i="2"/>
  <c r="S14" i="2"/>
  <c r="Q14" i="2"/>
  <c r="W20" i="2"/>
  <c r="S20" i="2"/>
  <c r="W28" i="2"/>
  <c r="Q20" i="2"/>
  <c r="R28" i="2"/>
  <c r="U20" i="2"/>
  <c r="V20" i="2"/>
  <c r="T28" i="2"/>
  <c r="T20" i="2"/>
  <c r="U14" i="2"/>
  <c r="W19" i="2"/>
  <c r="W14" i="2"/>
  <c r="U19" i="2"/>
  <c r="Q19" i="2"/>
  <c r="U13" i="2"/>
  <c r="S13" i="2"/>
  <c r="Q12" i="2"/>
  <c r="Q13" i="2"/>
  <c r="W13" i="2"/>
  <c r="Q4" i="2"/>
  <c r="T13" i="2"/>
  <c r="R13" i="2"/>
  <c r="R12" i="2"/>
  <c r="R26" i="2"/>
  <c r="Q26" i="2"/>
  <c r="W25" i="2"/>
  <c r="V26" i="2"/>
  <c r="T12" i="2"/>
  <c r="V12" i="2"/>
  <c r="R21" i="2"/>
  <c r="W7" i="2"/>
  <c r="T25" i="2"/>
  <c r="W12" i="2"/>
  <c r="S12" i="2"/>
  <c r="U21" i="2"/>
  <c r="W6" i="2"/>
  <c r="U26" i="2"/>
  <c r="S6" i="2"/>
  <c r="T7" i="2"/>
  <c r="Q7" i="2"/>
  <c r="T21" i="2"/>
  <c r="S21" i="2"/>
  <c r="V6" i="2"/>
  <c r="W21" i="2"/>
  <c r="V21" i="2"/>
  <c r="T4" i="2"/>
  <c r="R4" i="2"/>
  <c r="V27" i="2"/>
  <c r="W18" i="2"/>
  <c r="R18" i="2"/>
  <c r="V4" i="2"/>
  <c r="W4" i="2"/>
  <c r="R25" i="2"/>
  <c r="U25" i="2"/>
  <c r="S25" i="2"/>
  <c r="U18" i="2"/>
  <c r="T18" i="2"/>
  <c r="V11" i="2"/>
  <c r="T27" i="2"/>
  <c r="W27" i="2"/>
  <c r="S11" i="2"/>
  <c r="R27" i="2"/>
  <c r="Q25" i="2"/>
  <c r="S18" i="2"/>
  <c r="V18" i="2"/>
  <c r="U27" i="2"/>
  <c r="T26" i="2"/>
  <c r="U7" i="2"/>
  <c r="S26" i="2"/>
  <c r="S7" i="2"/>
  <c r="R7" i="2"/>
  <c r="U11" i="2"/>
  <c r="W11" i="2"/>
  <c r="Q11" i="2"/>
  <c r="R6" i="2"/>
  <c r="T11" i="2"/>
  <c r="Q6" i="2"/>
  <c r="U6" i="2"/>
  <c r="Y5" i="2" l="1"/>
  <c r="Y27" i="2"/>
  <c r="Y6" i="2"/>
  <c r="Y13" i="2"/>
  <c r="Y18" i="2"/>
  <c r="Y12" i="2"/>
  <c r="Y20" i="2"/>
  <c r="Y26" i="2"/>
  <c r="Y11" i="2"/>
  <c r="Y4" i="2"/>
  <c r="Y19" i="2"/>
  <c r="Y25" i="2"/>
  <c r="Y21" i="2" l="1"/>
  <c r="Y28" i="2"/>
  <c r="Y7" i="2"/>
  <c r="Y14" i="2"/>
  <c r="BB16" i="2" l="1"/>
  <c r="AW18" i="2"/>
  <c r="AW10" i="2"/>
  <c r="AW11" i="2"/>
  <c r="AZ22" i="2"/>
  <c r="AW7" i="2"/>
  <c r="AX14" i="2"/>
  <c r="AY15" i="2"/>
  <c r="BA20" i="2"/>
  <c r="AW20" i="2"/>
  <c r="AX26" i="2"/>
  <c r="BA12" i="2"/>
  <c r="BA15" i="2"/>
  <c r="AW6" i="2"/>
  <c r="AX24" i="2"/>
  <c r="BB10" i="2"/>
  <c r="BB25" i="2"/>
  <c r="AX20" i="2"/>
  <c r="AX9" i="2"/>
  <c r="BA17" i="2"/>
  <c r="AZ15" i="2"/>
  <c r="AX8" i="2"/>
  <c r="AY24" i="2"/>
  <c r="BB27" i="2"/>
  <c r="AW15" i="2"/>
  <c r="AY11" i="2"/>
  <c r="AX6" i="2"/>
  <c r="BB17" i="2"/>
  <c r="AX15" i="2"/>
  <c r="AZ23" i="2"/>
  <c r="AX13" i="2"/>
  <c r="BA9" i="2"/>
  <c r="BA10" i="2"/>
  <c r="BA19" i="2"/>
  <c r="AW27" i="2"/>
  <c r="BB23" i="2"/>
  <c r="BA22" i="2"/>
  <c r="AX4" i="2"/>
  <c r="AY19" i="2"/>
  <c r="AX18" i="2"/>
  <c r="BA13" i="2"/>
  <c r="AZ12" i="2"/>
  <c r="BA11" i="2"/>
  <c r="BA27" i="2"/>
  <c r="BA18" i="2"/>
  <c r="AY14" i="2"/>
  <c r="AW14" i="2"/>
  <c r="AY27" i="2"/>
  <c r="BA5" i="2"/>
  <c r="AW5" i="2"/>
  <c r="AY20" i="2"/>
  <c r="BA24" i="2"/>
  <c r="AY6" i="2"/>
  <c r="BA26" i="2"/>
  <c r="AZ14" i="2"/>
  <c r="AZ21" i="2"/>
  <c r="AX25" i="2"/>
  <c r="BB13" i="2"/>
  <c r="AW17" i="2"/>
  <c r="BA8" i="2"/>
  <c r="AY25" i="2"/>
  <c r="AZ27" i="2"/>
  <c r="BB19" i="2"/>
  <c r="AZ17" i="2"/>
  <c r="AX27" i="2"/>
  <c r="AX22" i="2"/>
  <c r="AZ6" i="2"/>
  <c r="AY13" i="2"/>
  <c r="AW22" i="2"/>
  <c r="BA25" i="2"/>
  <c r="BB5" i="2"/>
  <c r="AX23" i="2"/>
  <c r="AY18" i="2"/>
  <c r="AX19" i="2"/>
  <c r="BB8" i="2"/>
  <c r="AZ13" i="2"/>
  <c r="AW13" i="2"/>
  <c r="BB7" i="2"/>
  <c r="AY16" i="2"/>
  <c r="BB24" i="2"/>
  <c r="AY4" i="2"/>
  <c r="AZ11" i="2"/>
  <c r="AZ7" i="2"/>
  <c r="BA6" i="2"/>
  <c r="AY5" i="2"/>
  <c r="AY26" i="2"/>
  <c r="AX16" i="2"/>
  <c r="BB26" i="2"/>
  <c r="BB22" i="2"/>
  <c r="AY7" i="2"/>
  <c r="AW23" i="2"/>
  <c r="AZ9" i="2"/>
  <c r="BB14" i="2"/>
  <c r="AX10" i="2"/>
  <c r="AZ10" i="2"/>
  <c r="AY17" i="2"/>
  <c r="BA23" i="2"/>
  <c r="AZ4" i="2"/>
  <c r="AX12" i="2"/>
  <c r="AW19" i="2"/>
  <c r="AY22" i="2"/>
  <c r="AZ19" i="2"/>
  <c r="BA21" i="2"/>
  <c r="AX7" i="2"/>
  <c r="AX17" i="2"/>
  <c r="AY23" i="2"/>
  <c r="AW24" i="2"/>
  <c r="BB9" i="2"/>
  <c r="AZ25" i="2"/>
  <c r="AW26" i="2"/>
  <c r="BA4" i="2"/>
  <c r="AW8" i="2"/>
  <c r="AY12" i="2"/>
  <c r="BB20" i="2"/>
  <c r="AZ5" i="2"/>
  <c r="AZ20" i="2"/>
  <c r="BB12" i="2"/>
  <c r="AW9" i="2"/>
  <c r="AZ8" i="2"/>
  <c r="AY9" i="2"/>
  <c r="BA16" i="2"/>
  <c r="BB21" i="2"/>
  <c r="AW4" i="2"/>
  <c r="AZ24" i="2"/>
  <c r="AY8" i="2"/>
  <c r="AW21" i="2"/>
  <c r="BB18" i="2"/>
  <c r="AX5" i="2"/>
  <c r="AY21" i="2"/>
  <c r="AX21" i="2"/>
  <c r="AW25" i="2"/>
  <c r="AZ18" i="2"/>
  <c r="AW12" i="2"/>
  <c r="AZ16" i="2"/>
  <c r="AZ26" i="2"/>
  <c r="BB11" i="2"/>
  <c r="BB15" i="2"/>
  <c r="AX11" i="2"/>
  <c r="BA14" i="2"/>
  <c r="BB6" i="2"/>
  <c r="AY10" i="2"/>
  <c r="BA7" i="2"/>
  <c r="AW16" i="2"/>
  <c r="BB4" i="2"/>
  <c r="AA11" i="2" l="1"/>
  <c r="AD21" i="2"/>
  <c r="Z14" i="2"/>
  <c r="AA28" i="2"/>
  <c r="AB11" i="2"/>
  <c r="Z13" i="2"/>
  <c r="AB28" i="2"/>
  <c r="AB5" i="2"/>
  <c r="Z28" i="2"/>
  <c r="AA27" i="2"/>
  <c r="AD14" i="2"/>
  <c r="AA4" i="2"/>
  <c r="AF4" i="2" s="1"/>
  <c r="Z19" i="2"/>
  <c r="AD7" i="2"/>
  <c r="Z11" i="2"/>
  <c r="AF11" i="2" s="1"/>
  <c r="AA20" i="2"/>
  <c r="AB19" i="2"/>
  <c r="AB7" i="2"/>
  <c r="Z12" i="2"/>
  <c r="AB18" i="2"/>
  <c r="AB12" i="2"/>
  <c r="AB20" i="2"/>
  <c r="AA21" i="2"/>
  <c r="AA18" i="2"/>
  <c r="AF18" i="2" s="1"/>
  <c r="Z4" i="2"/>
  <c r="Z25" i="2"/>
  <c r="Z18" i="2"/>
  <c r="AC21" i="2"/>
  <c r="AE21" i="2" s="1"/>
  <c r="AC7" i="2"/>
  <c r="AB26" i="2"/>
  <c r="AB21" i="2"/>
  <c r="AB4" i="2"/>
  <c r="AA7" i="2"/>
  <c r="AA25" i="2"/>
  <c r="AA5" i="2"/>
  <c r="AA19" i="2"/>
  <c r="Z27" i="2"/>
  <c r="Z5" i="2"/>
  <c r="Z6" i="2"/>
  <c r="Z20" i="2"/>
  <c r="AF20" i="2" s="1"/>
  <c r="AD28" i="2"/>
  <c r="AB14" i="2"/>
  <c r="AB25" i="2"/>
  <c r="AA14" i="2"/>
  <c r="AF14" i="2" s="1"/>
  <c r="AA13" i="2"/>
  <c r="Z7" i="2"/>
  <c r="AF7" i="2" s="1"/>
  <c r="AB27" i="2"/>
  <c r="AB6" i="2"/>
  <c r="AB13" i="2"/>
  <c r="AA26" i="2"/>
  <c r="AA12" i="2"/>
  <c r="AF12" i="2" s="1"/>
  <c r="AA6" i="2"/>
  <c r="Z26" i="2"/>
  <c r="Z21" i="2"/>
  <c r="AC5" i="2"/>
  <c r="AD5" i="2"/>
  <c r="AE5" i="2" s="1"/>
  <c r="AC4" i="2"/>
  <c r="AD11" i="2"/>
  <c r="AC19" i="2"/>
  <c r="AC6" i="2"/>
  <c r="AC25" i="2"/>
  <c r="AD13" i="2"/>
  <c r="AD4" i="2"/>
  <c r="AC18" i="2"/>
  <c r="AD25" i="2"/>
  <c r="AD20" i="2"/>
  <c r="AC11" i="2"/>
  <c r="AD19" i="2"/>
  <c r="AE19" i="2" s="1"/>
  <c r="AC12" i="2"/>
  <c r="AC26" i="2"/>
  <c r="AC13" i="2"/>
  <c r="AC20" i="2"/>
  <c r="AD27" i="2"/>
  <c r="AD18" i="2"/>
  <c r="AD12" i="2"/>
  <c r="AD26" i="2"/>
  <c r="AC27" i="2"/>
  <c r="AE27" i="2" s="1"/>
  <c r="AD6" i="2"/>
  <c r="AC28" i="2"/>
  <c r="AC14" i="2"/>
  <c r="AE14" i="2" s="1"/>
  <c r="AE26" i="2" l="1"/>
  <c r="AE20" i="2"/>
  <c r="AF13" i="2"/>
  <c r="AG13" i="2" s="1"/>
  <c r="AF21" i="2"/>
  <c r="AF5" i="2"/>
  <c r="AE25" i="2"/>
  <c r="AE28" i="2"/>
  <c r="AF28" i="2"/>
  <c r="AE12" i="2"/>
  <c r="AE4" i="2"/>
  <c r="AF19" i="2"/>
  <c r="AE13" i="2"/>
  <c r="AF26" i="2"/>
  <c r="AE7" i="2"/>
  <c r="AF27" i="2"/>
  <c r="AF25" i="2"/>
  <c r="AE18" i="2"/>
  <c r="AE6" i="2"/>
  <c r="AE11" i="2"/>
  <c r="AF6" i="2"/>
  <c r="AI7" i="2" s="1"/>
  <c r="AG14" i="2"/>
  <c r="AL7" i="2" l="1"/>
  <c r="AG12" i="2"/>
  <c r="AJ7" i="2"/>
  <c r="AH4" i="2"/>
  <c r="AJ6" i="2"/>
  <c r="AG11" i="2"/>
  <c r="AG4" i="2"/>
  <c r="AJ27" i="2"/>
  <c r="AL13" i="2"/>
  <c r="AI20" i="2"/>
  <c r="AL25" i="2"/>
  <c r="AL19" i="2"/>
  <c r="AG20" i="2"/>
  <c r="AL18" i="2"/>
  <c r="AI28" i="2"/>
  <c r="AI21" i="2"/>
  <c r="AL27" i="2"/>
  <c r="AJ25" i="2"/>
  <c r="AK27" i="2"/>
  <c r="AG25" i="2"/>
  <c r="AK26" i="2"/>
  <c r="AH21" i="2"/>
  <c r="AJ19" i="2"/>
  <c r="AK20" i="2"/>
  <c r="AI27" i="2"/>
  <c r="AI26" i="2"/>
  <c r="AI11" i="2"/>
  <c r="AL11" i="2"/>
  <c r="AK4" i="2"/>
  <c r="AJ28" i="2"/>
  <c r="AK21" i="2"/>
  <c r="AG18" i="2"/>
  <c r="AK19" i="2"/>
  <c r="AG21" i="2"/>
  <c r="AI13" i="2"/>
  <c r="AG19" i="2"/>
  <c r="AJ20" i="2"/>
  <c r="AJ18" i="2"/>
  <c r="AL20" i="2"/>
  <c r="AJ4" i="2"/>
  <c r="AG26" i="2"/>
  <c r="AJ14" i="2"/>
  <c r="AL4" i="2"/>
  <c r="AH5" i="2"/>
  <c r="AJ26" i="2"/>
  <c r="AH12" i="2"/>
  <c r="AI25" i="2"/>
  <c r="AH26" i="2"/>
  <c r="AI4" i="2"/>
  <c r="AL26" i="2"/>
  <c r="AG28" i="2"/>
  <c r="AG27" i="2"/>
  <c r="AK25" i="2"/>
  <c r="AH11" i="2"/>
  <c r="AH28" i="2"/>
  <c r="AL28" i="2"/>
  <c r="AH25" i="2"/>
  <c r="AK28" i="2"/>
  <c r="AH27" i="2"/>
  <c r="AJ12" i="2"/>
  <c r="AL21" i="2"/>
  <c r="AH20" i="2"/>
  <c r="AI18" i="2"/>
  <c r="AK18" i="2"/>
  <c r="AH13" i="2"/>
  <c r="AI12" i="2"/>
  <c r="AJ21" i="2"/>
  <c r="AH18" i="2"/>
  <c r="AH19" i="2"/>
  <c r="AI19" i="2"/>
  <c r="AL12" i="2"/>
  <c r="AK11" i="2"/>
  <c r="AJ11" i="2"/>
  <c r="AG5" i="2"/>
  <c r="AK7" i="2"/>
  <c r="AG7" i="2"/>
  <c r="AG6" i="2"/>
  <c r="AH7" i="2"/>
  <c r="AH14" i="2"/>
  <c r="AJ5" i="2"/>
  <c r="AH6" i="2"/>
  <c r="AK12" i="2"/>
  <c r="AK5" i="2"/>
  <c r="AK13" i="2"/>
  <c r="AK14" i="2"/>
  <c r="AL6" i="2"/>
  <c r="AK6" i="2"/>
  <c r="AL14" i="2"/>
  <c r="AL5" i="2"/>
  <c r="AI5" i="2"/>
  <c r="AJ13" i="2"/>
  <c r="AI14" i="2"/>
  <c r="AI6" i="2"/>
  <c r="X7" i="2" l="1"/>
  <c r="X4" i="2"/>
  <c r="O4" i="2" s="1"/>
  <c r="X27" i="2"/>
  <c r="O27" i="2" s="1"/>
  <c r="X26" i="2"/>
  <c r="O26" i="2" s="1"/>
  <c r="X25" i="2"/>
  <c r="O25" i="2" s="1"/>
  <c r="X6" i="2"/>
  <c r="O6" i="2" s="1"/>
  <c r="X20" i="2"/>
  <c r="O20" i="2" s="1"/>
  <c r="X28" i="2"/>
  <c r="X19" i="2"/>
  <c r="O19" i="2" s="1"/>
  <c r="X21" i="2"/>
  <c r="X11" i="2"/>
  <c r="O11" i="2" s="1"/>
  <c r="X12" i="2"/>
  <c r="O12" i="2" s="1"/>
  <c r="X18" i="2"/>
  <c r="O18" i="2" s="1"/>
  <c r="X5" i="2"/>
  <c r="O5" i="2" s="1"/>
  <c r="S13" i="1" s="1"/>
  <c r="X14" i="2"/>
  <c r="X13" i="2"/>
  <c r="O13" i="2" s="1"/>
  <c r="S32" i="1" l="1"/>
  <c r="O21" i="2"/>
  <c r="S27" i="1" s="1"/>
  <c r="X27" i="1" s="1"/>
  <c r="S19" i="1"/>
  <c r="W19" i="1" s="1"/>
  <c r="O28" i="2"/>
  <c r="S33" i="1" s="1"/>
  <c r="O7" i="2"/>
  <c r="S15" i="1" s="1"/>
  <c r="X15" i="1" s="1"/>
  <c r="S31" i="1"/>
  <c r="W31" i="1" s="1"/>
  <c r="O14" i="2"/>
  <c r="S21" i="1" s="1"/>
  <c r="Y21" i="1" s="1"/>
  <c r="S14" i="1"/>
  <c r="X14" i="1" s="1"/>
  <c r="S25" i="1"/>
  <c r="S30" i="1"/>
  <c r="S26" i="1"/>
  <c r="V26" i="1" s="1"/>
  <c r="S20" i="1"/>
  <c r="S24" i="1"/>
  <c r="S18" i="1"/>
  <c r="S12" i="1"/>
  <c r="X19" i="1"/>
  <c r="W13" i="1"/>
  <c r="Y13" i="1"/>
  <c r="U13" i="1"/>
  <c r="V13" i="1"/>
  <c r="V19" i="1"/>
  <c r="U19" i="1"/>
  <c r="Y19" i="1"/>
  <c r="X13" i="1"/>
  <c r="U32" i="1"/>
  <c r="W32" i="1"/>
  <c r="Y32" i="1"/>
  <c r="X32" i="1"/>
  <c r="V32" i="1"/>
  <c r="Y31" i="1"/>
  <c r="X31" i="1" l="1"/>
  <c r="W21" i="1"/>
  <c r="V31" i="1"/>
  <c r="U15" i="1"/>
  <c r="V33" i="1"/>
  <c r="Y33" i="1"/>
  <c r="W33" i="1"/>
  <c r="X33" i="1"/>
  <c r="U33" i="1"/>
  <c r="W15" i="1"/>
  <c r="U27" i="1"/>
  <c r="Y15" i="1"/>
  <c r="V15" i="1"/>
  <c r="Y27" i="1"/>
  <c r="V27" i="1"/>
  <c r="U31" i="1"/>
  <c r="W27" i="1"/>
  <c r="X21" i="1"/>
  <c r="V21" i="1"/>
  <c r="U21" i="1"/>
  <c r="Y14" i="1"/>
  <c r="V14" i="1"/>
  <c r="W14" i="1"/>
  <c r="U14" i="1"/>
  <c r="Y25" i="1"/>
  <c r="X25" i="1"/>
  <c r="V25" i="1"/>
  <c r="U26" i="1"/>
  <c r="U25" i="1"/>
  <c r="Y30" i="1"/>
  <c r="W25" i="1"/>
  <c r="Y26" i="1"/>
  <c r="W26" i="1"/>
  <c r="X26" i="1"/>
  <c r="X30" i="1"/>
  <c r="Y18" i="1"/>
  <c r="U20" i="1"/>
  <c r="X20" i="1"/>
  <c r="Y20" i="1"/>
  <c r="W30" i="1"/>
  <c r="V30" i="1"/>
  <c r="U30" i="1"/>
  <c r="W18" i="1"/>
  <c r="V20" i="1"/>
  <c r="W20" i="1"/>
  <c r="V18" i="1"/>
  <c r="X18" i="1"/>
  <c r="U18" i="1"/>
  <c r="X24" i="1"/>
  <c r="W24" i="1"/>
  <c r="U24" i="1"/>
  <c r="V24" i="1"/>
  <c r="Y24" i="1"/>
  <c r="Y12" i="1"/>
  <c r="X12" i="1"/>
  <c r="W12" i="1"/>
  <c r="V12" i="1"/>
  <c r="U12" i="1"/>
  <c r="T13" i="1"/>
  <c r="T19" i="1"/>
  <c r="T32" i="1"/>
  <c r="T31" i="1" l="1"/>
  <c r="T15" i="1"/>
  <c r="T27" i="1"/>
  <c r="T33" i="1"/>
  <c r="T14" i="1"/>
  <c r="T21" i="1"/>
  <c r="T26" i="1"/>
  <c r="T25" i="1"/>
  <c r="T20" i="1"/>
  <c r="T30" i="1"/>
  <c r="T18" i="1"/>
  <c r="T24" i="1"/>
  <c r="T12" i="1"/>
  <c r="N52" i="1" l="1"/>
  <c r="N47" i="1"/>
  <c r="N65" i="1"/>
  <c r="H52" i="1"/>
  <c r="H57" i="1"/>
  <c r="N42" i="1"/>
  <c r="H47" i="1"/>
  <c r="H42" i="1"/>
  <c r="N57" i="1"/>
  <c r="N70" i="1" l="1"/>
  <c r="H65" i="1"/>
  <c r="H70" i="1"/>
  <c r="H78" i="1" l="1"/>
  <c r="N78" i="1"/>
  <c r="S78" i="1" l="1"/>
</calcChain>
</file>

<file path=xl/sharedStrings.xml><?xml version="1.0" encoding="utf-8"?>
<sst xmlns="http://schemas.openxmlformats.org/spreadsheetml/2006/main" count="3381" uniqueCount="2688">
  <si>
    <t>Date</t>
  </si>
  <si>
    <t>Time</t>
  </si>
  <si>
    <t>-</t>
  </si>
  <si>
    <t>Portugal</t>
  </si>
  <si>
    <t>Germany</t>
  </si>
  <si>
    <t>Netherlands</t>
  </si>
  <si>
    <t>Spain</t>
  </si>
  <si>
    <t>Greece</t>
  </si>
  <si>
    <t>Czech Republic</t>
  </si>
  <si>
    <t>Croatia</t>
  </si>
  <si>
    <t>Italy</t>
  </si>
  <si>
    <t>Sweden</t>
  </si>
  <si>
    <t>Poland</t>
  </si>
  <si>
    <t>France</t>
  </si>
  <si>
    <t>Russia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</si>
  <si>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</si>
  <si>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</si>
  <si>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</si>
  <si>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</si>
  <si>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</si>
  <si>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</si>
  <si>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</si>
  <si>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</si>
  <si>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</si>
  <si>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</si>
  <si>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Win Left</t>
  </si>
  <si>
    <t>Win Right</t>
  </si>
  <si>
    <t>Constant</t>
  </si>
  <si>
    <t>Draw Left</t>
  </si>
  <si>
    <t>Lose Left</t>
  </si>
  <si>
    <t>Draw Right</t>
  </si>
  <si>
    <t>Lose Right</t>
  </si>
  <si>
    <t>Country</t>
  </si>
  <si>
    <t>Language</t>
  </si>
  <si>
    <t>English</t>
  </si>
  <si>
    <t>Kroasia</t>
  </si>
  <si>
    <t>Jerman</t>
  </si>
  <si>
    <t>Polandia</t>
  </si>
  <si>
    <t>Belanda</t>
  </si>
  <si>
    <t>Italia</t>
  </si>
  <si>
    <t>Perancis</t>
  </si>
  <si>
    <t>Swedia</t>
  </si>
  <si>
    <t>Spanyol</t>
  </si>
  <si>
    <t>Yunani</t>
  </si>
  <si>
    <t>Rusia</t>
  </si>
  <si>
    <t>:</t>
  </si>
  <si>
    <t>République tchèque</t>
  </si>
  <si>
    <t>Pologne</t>
  </si>
  <si>
    <t>Allemagne</t>
  </si>
  <si>
    <t>Croatie</t>
  </si>
  <si>
    <t>Italie</t>
  </si>
  <si>
    <t>Pays-Bas</t>
  </si>
  <si>
    <t>Suède</t>
  </si>
  <si>
    <t>Grèce</t>
  </si>
  <si>
    <t>Russie</t>
  </si>
  <si>
    <t>Espagne</t>
  </si>
  <si>
    <t>Tschechische Republik</t>
  </si>
  <si>
    <t>Polen</t>
  </si>
  <si>
    <t>Deutschland</t>
  </si>
  <si>
    <t>Kroatien</t>
  </si>
  <si>
    <t>Italien</t>
  </si>
  <si>
    <t>Frankreich</t>
  </si>
  <si>
    <t>Schweden</t>
  </si>
  <si>
    <t>Griechenland</t>
  </si>
  <si>
    <t>Russland</t>
  </si>
  <si>
    <t>Spanien</t>
  </si>
  <si>
    <t>República Checa</t>
  </si>
  <si>
    <t>Polonia</t>
  </si>
  <si>
    <t>Alemania</t>
  </si>
  <si>
    <t>Croacia</t>
  </si>
  <si>
    <t>Holanda</t>
  </si>
  <si>
    <t>Francia</t>
  </si>
  <si>
    <t>Suecia</t>
  </si>
  <si>
    <t>Grecia</t>
  </si>
  <si>
    <t>España</t>
  </si>
  <si>
    <t>Spanish</t>
  </si>
  <si>
    <t>German</t>
  </si>
  <si>
    <t>Portogallo</t>
  </si>
  <si>
    <t>Rep. Ceca</t>
  </si>
  <si>
    <t>Germania</t>
  </si>
  <si>
    <t>Croazia</t>
  </si>
  <si>
    <t>Olanda</t>
  </si>
  <si>
    <t>Svezia</t>
  </si>
  <si>
    <t>Spagna</t>
  </si>
  <si>
    <t>Italian</t>
  </si>
  <si>
    <t>Polónia</t>
  </si>
  <si>
    <t>Alemanha</t>
  </si>
  <si>
    <t>Croácia</t>
  </si>
  <si>
    <t>Itália</t>
  </si>
  <si>
    <t>França</t>
  </si>
  <si>
    <t>Suécia</t>
  </si>
  <si>
    <t>Grécia</t>
  </si>
  <si>
    <t>Rússia</t>
  </si>
  <si>
    <t>Espanha</t>
  </si>
  <si>
    <t>Portugalia</t>
  </si>
  <si>
    <t>Czechy</t>
  </si>
  <si>
    <t>Polska</t>
  </si>
  <si>
    <t>Niemcy</t>
  </si>
  <si>
    <t>Chorwacja</t>
  </si>
  <si>
    <t>Holandia</t>
  </si>
  <si>
    <t>Francja</t>
  </si>
  <si>
    <t>Szwecja</t>
  </si>
  <si>
    <t>Grecja</t>
  </si>
  <si>
    <t>Rosja</t>
  </si>
  <si>
    <t>Hiszpania</t>
  </si>
  <si>
    <t>Polish</t>
  </si>
  <si>
    <t>Lithuanian</t>
  </si>
  <si>
    <t>Portugalija</t>
  </si>
  <si>
    <t>Čekija</t>
  </si>
  <si>
    <t>Lenkija</t>
  </si>
  <si>
    <t>Vokietija</t>
  </si>
  <si>
    <t>Kroatija</t>
  </si>
  <si>
    <t>Italija</t>
  </si>
  <si>
    <t>Prancūzija</t>
  </si>
  <si>
    <t>Švedija</t>
  </si>
  <si>
    <t>Graikija</t>
  </si>
  <si>
    <t>Rusija</t>
  </si>
  <si>
    <t>Ispanija</t>
  </si>
  <si>
    <t>República Txeca</t>
  </si>
  <si>
    <t>Polònia</t>
  </si>
  <si>
    <t>Alemanya</t>
  </si>
  <si>
    <t>Croàcia</t>
  </si>
  <si>
    <t>Itàlia</t>
  </si>
  <si>
    <t>Suècia</t>
  </si>
  <si>
    <t>Grècia</t>
  </si>
  <si>
    <t>Espanya</t>
  </si>
  <si>
    <t>Catalan</t>
  </si>
  <si>
    <t>Portugália</t>
  </si>
  <si>
    <t>Csehország</t>
  </si>
  <si>
    <t>Lengyelország</t>
  </si>
  <si>
    <t>Németország</t>
  </si>
  <si>
    <t>Horvátország</t>
  </si>
  <si>
    <t>Olaszország</t>
  </si>
  <si>
    <t>Hollandia</t>
  </si>
  <si>
    <t>Franciaország</t>
  </si>
  <si>
    <t>Svédország</t>
  </si>
  <si>
    <t>Görögország</t>
  </si>
  <si>
    <t>Oroszország</t>
  </si>
  <si>
    <t>Spanyolország</t>
  </si>
  <si>
    <t>Hungarian</t>
  </si>
  <si>
    <t>Cehia</t>
  </si>
  <si>
    <t>Franta</t>
  </si>
  <si>
    <t>Suedia</t>
  </si>
  <si>
    <t>Spania</t>
  </si>
  <si>
    <t>Romanian</t>
  </si>
  <si>
    <t>Tjechië</t>
  </si>
  <si>
    <t>Duitsland</t>
  </si>
  <si>
    <t>Kroatië</t>
  </si>
  <si>
    <t>Italië</t>
  </si>
  <si>
    <t>Nederland</t>
  </si>
  <si>
    <t>Frankrijk</t>
  </si>
  <si>
    <t>Zweden</t>
  </si>
  <si>
    <t>Griekenland</t>
  </si>
  <si>
    <t>Rusland</t>
  </si>
  <si>
    <t>Spanje</t>
  </si>
  <si>
    <t>Dutch</t>
  </si>
  <si>
    <t>Tjekkiet</t>
  </si>
  <si>
    <t>Tyskland</t>
  </si>
  <si>
    <t>Holland</t>
  </si>
  <si>
    <t>Frankrig</t>
  </si>
  <si>
    <t>Sverige</t>
  </si>
  <si>
    <t>Grækenland</t>
  </si>
  <si>
    <t>Danish</t>
  </si>
  <si>
    <t>Repubblika Ċeka</t>
  </si>
  <si>
    <t>Polonja</t>
  </si>
  <si>
    <t>Ġermanja</t>
  </si>
  <si>
    <t>Kroazja</t>
  </si>
  <si>
    <t>Italja</t>
  </si>
  <si>
    <t>Franza</t>
  </si>
  <si>
    <t>Svezja</t>
  </si>
  <si>
    <t>Greċja</t>
  </si>
  <si>
    <t>Russja</t>
  </si>
  <si>
    <t>Spanja</t>
  </si>
  <si>
    <t>Maltese</t>
  </si>
  <si>
    <t>Portugalska</t>
  </si>
  <si>
    <t>Češka</t>
  </si>
  <si>
    <t>Nemčija</t>
  </si>
  <si>
    <t>Hrvaška</t>
  </si>
  <si>
    <t>Nizozemska</t>
  </si>
  <si>
    <t>Francija</t>
  </si>
  <si>
    <t>Švedska</t>
  </si>
  <si>
    <t>Grčija</t>
  </si>
  <si>
    <t>Španija</t>
  </si>
  <si>
    <t>Slovenian</t>
  </si>
  <si>
    <t>Portugali</t>
  </si>
  <si>
    <t>Tsekin tasavalta</t>
  </si>
  <si>
    <t>Puola</t>
  </si>
  <si>
    <t>Saksa</t>
  </si>
  <si>
    <t>Kroatia</t>
  </si>
  <si>
    <t>Ranska</t>
  </si>
  <si>
    <t>Ruotsi</t>
  </si>
  <si>
    <t>Kreikka</t>
  </si>
  <si>
    <t>Venäjä</t>
  </si>
  <si>
    <t>Espanja</t>
  </si>
  <si>
    <t>Finnish</t>
  </si>
  <si>
    <t>Португалија</t>
  </si>
  <si>
    <t>Чешка</t>
  </si>
  <si>
    <t>Пољска</t>
  </si>
  <si>
    <t>Немачка</t>
  </si>
  <si>
    <t>Хрватска</t>
  </si>
  <si>
    <t>Италија</t>
  </si>
  <si>
    <t>Холандија</t>
  </si>
  <si>
    <t>Француска</t>
  </si>
  <si>
    <t>Шведска</t>
  </si>
  <si>
    <t>Грчка</t>
  </si>
  <si>
    <t>Русија</t>
  </si>
  <si>
    <t>Шпанија</t>
  </si>
  <si>
    <t>Serbian</t>
  </si>
  <si>
    <t>Republika e Çekisë</t>
  </si>
  <si>
    <t>Gjermania</t>
  </si>
  <si>
    <t>Kroacia</t>
  </si>
  <si>
    <t>Franca</t>
  </si>
  <si>
    <t>Greqia</t>
  </si>
  <si>
    <t>Albanian</t>
  </si>
  <si>
    <t>Португалия</t>
  </si>
  <si>
    <t>Чехия</t>
  </si>
  <si>
    <t>Полша</t>
  </si>
  <si>
    <t>Германия</t>
  </si>
  <si>
    <t>Хърватия</t>
  </si>
  <si>
    <t>Италия</t>
  </si>
  <si>
    <t>Холандия</t>
  </si>
  <si>
    <t>Франция</t>
  </si>
  <si>
    <t>Швеция</t>
  </si>
  <si>
    <t>Гърция</t>
  </si>
  <si>
    <t>Русия</t>
  </si>
  <si>
    <t>Испания</t>
  </si>
  <si>
    <t>Bulgarian</t>
  </si>
  <si>
    <t>Τσεχία</t>
  </si>
  <si>
    <t>Πολωνία</t>
  </si>
  <si>
    <t>Γερμανία</t>
  </si>
  <si>
    <t xml:space="preserve">Κροατία </t>
  </si>
  <si>
    <t>Ιταλία</t>
  </si>
  <si>
    <t>Ολλανδία</t>
  </si>
  <si>
    <t>Γαλλία</t>
  </si>
  <si>
    <t>Σουηδία</t>
  </si>
  <si>
    <t>Ρωσσία</t>
  </si>
  <si>
    <t>Ισπανία</t>
  </si>
  <si>
    <t>Greek</t>
  </si>
  <si>
    <t>Польша</t>
  </si>
  <si>
    <t>Хорватия</t>
  </si>
  <si>
    <t>Греция</t>
  </si>
  <si>
    <t>Россия</t>
  </si>
  <si>
    <t>Russian</t>
  </si>
  <si>
    <t>Portekiz</t>
  </si>
  <si>
    <t>Çek Cumhuriyeti</t>
  </si>
  <si>
    <t>Polonya</t>
  </si>
  <si>
    <t>Almanya</t>
  </si>
  <si>
    <t>Hırvatistan</t>
  </si>
  <si>
    <t>İtalya</t>
  </si>
  <si>
    <t>Hollanda</t>
  </si>
  <si>
    <t>Fransa</t>
  </si>
  <si>
    <t>İsveç</t>
  </si>
  <si>
    <t>Yunanistan</t>
  </si>
  <si>
    <t>Rusya</t>
  </si>
  <si>
    <t>İspanya</t>
  </si>
  <si>
    <t>Turkish</t>
  </si>
  <si>
    <t>Poljska</t>
  </si>
  <si>
    <t>Njemačka</t>
  </si>
  <si>
    <t>Hrvatska</t>
  </si>
  <si>
    <t>Francuska</t>
  </si>
  <si>
    <t>Grčka</t>
  </si>
  <si>
    <t>Španjolska</t>
  </si>
  <si>
    <t>Croatian</t>
  </si>
  <si>
    <t>Bồ Đào Nha</t>
  </si>
  <si>
    <t>CH Séc</t>
  </si>
  <si>
    <t>Ba Lan</t>
  </si>
  <si>
    <t>Đức</t>
  </si>
  <si>
    <t>Hà Lan</t>
  </si>
  <si>
    <t>Pháp</t>
  </si>
  <si>
    <t>Thụy Điển</t>
  </si>
  <si>
    <t>Hy Lạp</t>
  </si>
  <si>
    <t>Nga</t>
  </si>
  <si>
    <t>Tây Ban Nha</t>
  </si>
  <si>
    <t>Vietnamese</t>
  </si>
  <si>
    <t>Itali</t>
  </si>
  <si>
    <t>Bahasa</t>
  </si>
  <si>
    <t>Republik Czech</t>
  </si>
  <si>
    <t>Sepanyol</t>
  </si>
  <si>
    <t>Malay</t>
  </si>
  <si>
    <t>البرتغال</t>
  </si>
  <si>
    <t>جمهورية التشيك</t>
  </si>
  <si>
    <t>بولندا</t>
  </si>
  <si>
    <t>ألمانيا</t>
  </si>
  <si>
    <t>كرواتيا</t>
  </si>
  <si>
    <t>إيطاليا</t>
  </si>
  <si>
    <t>هولندا</t>
  </si>
  <si>
    <t>فرنسا</t>
  </si>
  <si>
    <t>السويد</t>
  </si>
  <si>
    <t>اليونان</t>
  </si>
  <si>
    <t>روسيا</t>
  </si>
  <si>
    <t>Arabic</t>
  </si>
  <si>
    <t>葡萄牙</t>
  </si>
  <si>
    <t>波兰</t>
  </si>
  <si>
    <t>德国</t>
  </si>
  <si>
    <t>克罗地亚</t>
  </si>
  <si>
    <t>意大利</t>
  </si>
  <si>
    <t>荷兰</t>
  </si>
  <si>
    <t>法国</t>
  </si>
  <si>
    <t>瑞典</t>
  </si>
  <si>
    <t>希腊</t>
  </si>
  <si>
    <t>西班牙</t>
  </si>
  <si>
    <t>Normal Time</t>
  </si>
  <si>
    <t>Extra Time</t>
  </si>
  <si>
    <t>Penalty Shoot Out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</si>
  <si>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</si>
  <si>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</si>
  <si>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</si>
  <si>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</si>
  <si>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</si>
  <si>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</si>
  <si>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</si>
  <si>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</si>
  <si>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</si>
  <si>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</si>
  <si>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</si>
  <si>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</si>
  <si>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</si>
  <si>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</si>
  <si>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</si>
  <si>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</si>
  <si>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</si>
  <si>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</si>
  <si>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</si>
  <si>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</si>
  <si>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</si>
  <si>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</si>
  <si>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</si>
  <si>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</si>
  <si>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</si>
  <si>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</si>
  <si>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</si>
  <si>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</si>
  <si>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</si>
  <si>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</si>
  <si>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</si>
  <si>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</si>
  <si>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</si>
  <si>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</si>
  <si>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</si>
  <si>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</si>
  <si>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</si>
  <si>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</si>
  <si>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</si>
  <si>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</si>
  <si>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</si>
  <si>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</si>
  <si>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</si>
  <si>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</si>
  <si>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</si>
  <si>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</si>
  <si>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</si>
  <si>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</si>
  <si>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</si>
  <si>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</si>
  <si>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</si>
  <si>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</si>
  <si>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</si>
  <si>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</si>
  <si>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</si>
  <si>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</si>
  <si>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</si>
  <si>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</si>
  <si>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</si>
  <si>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</si>
  <si>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</si>
  <si>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</si>
  <si>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</si>
  <si>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</si>
  <si>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</si>
  <si>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</si>
  <si>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</si>
  <si>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</si>
  <si>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</si>
  <si>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</si>
  <si>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</si>
  <si>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</si>
  <si>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</si>
  <si>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</si>
  <si>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</si>
  <si>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</si>
  <si>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</si>
  <si>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</si>
  <si>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</si>
  <si>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</si>
  <si>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</si>
  <si>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</si>
  <si>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</si>
  <si>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</si>
  <si>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</si>
  <si>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</si>
  <si>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</si>
  <si>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</si>
  <si>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</si>
  <si>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</si>
  <si>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</si>
  <si>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</si>
  <si>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</si>
  <si>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</si>
  <si>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</si>
  <si>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</si>
  <si>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</si>
  <si>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</si>
  <si>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</si>
  <si>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</si>
  <si>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</si>
  <si>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</si>
  <si>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</si>
  <si>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</si>
  <si>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</si>
  <si>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</si>
  <si>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</si>
  <si>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</si>
  <si>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</si>
  <si>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</si>
  <si>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</si>
  <si>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</si>
  <si>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</si>
  <si>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</si>
  <si>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</si>
  <si>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</si>
  <si>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</si>
  <si>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</si>
  <si>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</si>
  <si>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</si>
  <si>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</si>
  <si>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</si>
  <si>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</si>
  <si>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</si>
  <si>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</si>
  <si>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</si>
  <si>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</si>
  <si>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</si>
  <si>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</si>
  <si>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</si>
  <si>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</si>
  <si>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</si>
  <si>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</si>
  <si>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</si>
  <si>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</si>
  <si>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</si>
  <si>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</si>
  <si>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</si>
  <si>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</si>
  <si>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</si>
  <si>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</si>
  <si>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Coeffien</t>
  </si>
  <si>
    <t>Pt Rank</t>
  </si>
  <si>
    <t>F Rank</t>
  </si>
  <si>
    <t>Diff Rank</t>
  </si>
  <si>
    <t>Diff</t>
  </si>
  <si>
    <t>First Table</t>
  </si>
  <si>
    <t>Second Table</t>
  </si>
  <si>
    <t>First Match</t>
  </si>
  <si>
    <t>Second Match</t>
  </si>
  <si>
    <t>Score Left</t>
  </si>
  <si>
    <t>Score Right</t>
  </si>
  <si>
    <t>Diff 1 Rank</t>
  </si>
  <si>
    <t>F 1 Rank</t>
  </si>
  <si>
    <t>Coef Rank</t>
  </si>
  <si>
    <t>Coefficien</t>
  </si>
  <si>
    <t>1ST</t>
  </si>
  <si>
    <t>2ND</t>
  </si>
  <si>
    <t>1ST Sort</t>
  </si>
  <si>
    <t>Match Table</t>
  </si>
  <si>
    <t>Match #</t>
  </si>
  <si>
    <t>Denmark</t>
  </si>
  <si>
    <t>England</t>
  </si>
  <si>
    <t>Ukraine</t>
  </si>
  <si>
    <t>Republic of Ireland</t>
  </si>
  <si>
    <t>Afrikaans</t>
  </si>
  <si>
    <t>Country Language</t>
  </si>
  <si>
    <t>Chinese (Simplified)</t>
  </si>
  <si>
    <t>Chinese (Traditional)</t>
  </si>
  <si>
    <t>French</t>
  </si>
  <si>
    <t>Georgian</t>
  </si>
  <si>
    <t>Hebrew</t>
  </si>
  <si>
    <t>Indonesian</t>
  </si>
  <si>
    <t>Icelandic</t>
  </si>
  <si>
    <t>Japanese</t>
  </si>
  <si>
    <t>Korean</t>
  </si>
  <si>
    <t>Macedonian</t>
  </si>
  <si>
    <t>Maldives</t>
  </si>
  <si>
    <t>Mongolian</t>
  </si>
  <si>
    <t>Norway</t>
  </si>
  <si>
    <t>Persian</t>
  </si>
  <si>
    <t>Portuguese (Brazil)</t>
  </si>
  <si>
    <t>Portuguese (Portugal)</t>
  </si>
  <si>
    <t>Slovak</t>
  </si>
  <si>
    <t>Spanish (Argentine)</t>
  </si>
  <si>
    <t>Swedish</t>
  </si>
  <si>
    <t>Thai</t>
  </si>
  <si>
    <t>Ukrainian</t>
  </si>
  <si>
    <t>Ukraina</t>
  </si>
  <si>
    <t>Republik Ceko</t>
  </si>
  <si>
    <t>Irlandia</t>
  </si>
  <si>
    <t>Frankryk</t>
  </si>
  <si>
    <t>法國</t>
  </si>
  <si>
    <t>საფრანგეთი</t>
  </si>
  <si>
    <t>צרפת</t>
  </si>
  <si>
    <t>Frakkland</t>
  </si>
  <si>
    <t>フランス</t>
  </si>
  <si>
    <t>프랑스</t>
  </si>
  <si>
    <t>Франција</t>
  </si>
  <si>
    <t>ފުރާންސް</t>
  </si>
  <si>
    <t>Франц</t>
  </si>
  <si>
    <t>Frankrike</t>
  </si>
  <si>
    <t>فرانسه</t>
  </si>
  <si>
    <t>Francúzko</t>
  </si>
  <si>
    <t>ฝรั่งเศส</t>
  </si>
  <si>
    <t>Франція</t>
  </si>
  <si>
    <t>Griekeland</t>
  </si>
  <si>
    <t>希臘</t>
  </si>
  <si>
    <t>საბერძნეთი</t>
  </si>
  <si>
    <t>Ελλάδα</t>
  </si>
  <si>
    <t>יוון</t>
  </si>
  <si>
    <t>Grikkland</t>
  </si>
  <si>
    <t>ギリシャ</t>
  </si>
  <si>
    <t>그리스</t>
  </si>
  <si>
    <t>Грција</t>
  </si>
  <si>
    <t>ގްރީސް</t>
  </si>
  <si>
    <t>Грек</t>
  </si>
  <si>
    <t>Hellas</t>
  </si>
  <si>
    <t>یونان</t>
  </si>
  <si>
    <t>Grécko</t>
  </si>
  <si>
    <t>Grekland</t>
  </si>
  <si>
    <t>กรีก</t>
  </si>
  <si>
    <t>Греція</t>
  </si>
  <si>
    <t>Engeland</t>
  </si>
  <si>
    <t>Anglia</t>
  </si>
  <si>
    <t>إنكلترا</t>
  </si>
  <si>
    <t>Англия</t>
  </si>
  <si>
    <t>Anglaterra</t>
  </si>
  <si>
    <t>英格兰</t>
  </si>
  <si>
    <t>英格蘭</t>
  </si>
  <si>
    <t>Engleska</t>
  </si>
  <si>
    <t>Englanti</t>
  </si>
  <si>
    <t>Angleterre</t>
  </si>
  <si>
    <t>ინგლისი</t>
  </si>
  <si>
    <t>Αγγλία</t>
  </si>
  <si>
    <t>אנגליה</t>
  </si>
  <si>
    <t>Inggris</t>
  </si>
  <si>
    <t>Inghilterra</t>
  </si>
  <si>
    <t>イングランド</t>
  </si>
  <si>
    <t>잉글랜드</t>
  </si>
  <si>
    <t>Anglija</t>
  </si>
  <si>
    <t>Англија</t>
  </si>
  <si>
    <t>އިންގްލޭންޑް</t>
  </si>
  <si>
    <t>Ingilterra</t>
  </si>
  <si>
    <t>Англи</t>
  </si>
  <si>
    <t>انگلیس</t>
  </si>
  <si>
    <t>Inglaterra</t>
  </si>
  <si>
    <t>Енглеска</t>
  </si>
  <si>
    <t>Anglicko</t>
  </si>
  <si>
    <t>อังกฤษ</t>
  </si>
  <si>
    <t>İngiltere</t>
  </si>
  <si>
    <t>Англія</t>
  </si>
  <si>
    <t>Anh</t>
  </si>
  <si>
    <t>德國</t>
  </si>
  <si>
    <t>გერმანია</t>
  </si>
  <si>
    <t>גרמניה</t>
  </si>
  <si>
    <t>Þýskaland</t>
  </si>
  <si>
    <t>ドイツ</t>
  </si>
  <si>
    <t>독일</t>
  </si>
  <si>
    <t>Германија</t>
  </si>
  <si>
    <t>ޖާމަނީ</t>
  </si>
  <si>
    <t>Герман</t>
  </si>
  <si>
    <t>آلمان</t>
  </si>
  <si>
    <t>Nemecko</t>
  </si>
  <si>
    <t>เยอรมัน</t>
  </si>
  <si>
    <t>Німеччина</t>
  </si>
  <si>
    <t>Països Baixos</t>
  </si>
  <si>
    <t>荷蘭</t>
  </si>
  <si>
    <t>Alankomaat</t>
  </si>
  <si>
    <t>ჰოლანდია</t>
  </si>
  <si>
    <t>Niederlande</t>
  </si>
  <si>
    <t>הולנד</t>
  </si>
  <si>
    <t>オランダ</t>
  </si>
  <si>
    <t>네덜란드</t>
  </si>
  <si>
    <t>Nyderlandai</t>
  </si>
  <si>
    <t>ނެދަލޭންޑް</t>
  </si>
  <si>
    <t>Нидерланд</t>
  </si>
  <si>
    <t>هلند</t>
  </si>
  <si>
    <t>Нидерланды</t>
  </si>
  <si>
    <t>Holandsko</t>
  </si>
  <si>
    <t>Países Bajos</t>
  </si>
  <si>
    <t>Nederländerna</t>
  </si>
  <si>
    <t>เนเธอร์แลนด์</t>
  </si>
  <si>
    <t>Нідерланди</t>
  </si>
  <si>
    <t>Denemarke</t>
  </si>
  <si>
    <t>Danimarka</t>
  </si>
  <si>
    <t>الدنمارك</t>
  </si>
  <si>
    <t>Дания</t>
  </si>
  <si>
    <t>Dinamarca</t>
  </si>
  <si>
    <t>丹麦</t>
  </si>
  <si>
    <t>丹麥</t>
  </si>
  <si>
    <t>Danska</t>
  </si>
  <si>
    <t>Danmark</t>
  </si>
  <si>
    <t>Denemarken</t>
  </si>
  <si>
    <t>Tanska</t>
  </si>
  <si>
    <t>Danemark</t>
  </si>
  <si>
    <t>დანია</t>
  </si>
  <si>
    <t>Dänemark</t>
  </si>
  <si>
    <t>Δανία</t>
  </si>
  <si>
    <t>דנמרק</t>
  </si>
  <si>
    <t>Dánia</t>
  </si>
  <si>
    <t>Danmörk</t>
  </si>
  <si>
    <t>Danimarca</t>
  </si>
  <si>
    <t>デンマーク</t>
  </si>
  <si>
    <t>덴마크</t>
  </si>
  <si>
    <t>Danija</t>
  </si>
  <si>
    <t>Данска</t>
  </si>
  <si>
    <t>ޑެންމާކް</t>
  </si>
  <si>
    <t>Дани</t>
  </si>
  <si>
    <t>دانمارک</t>
  </si>
  <si>
    <t>Dania</t>
  </si>
  <si>
    <t>Danemarca</t>
  </si>
  <si>
    <t>Dánsko</t>
  </si>
  <si>
    <t>เดนมาร์ก</t>
  </si>
  <si>
    <t>Данія</t>
  </si>
  <si>
    <t>Đan Mạch</t>
  </si>
  <si>
    <t>იტალია</t>
  </si>
  <si>
    <t>איטליה</t>
  </si>
  <si>
    <t>Ítalía</t>
  </si>
  <si>
    <t>イタリア</t>
  </si>
  <si>
    <t>이탈리아</t>
  </si>
  <si>
    <t>އިޓަލީ</t>
  </si>
  <si>
    <t>Итали</t>
  </si>
  <si>
    <t>ایتالیا</t>
  </si>
  <si>
    <t>Wlochy</t>
  </si>
  <si>
    <t>Taliansko</t>
  </si>
  <si>
    <t>อิตาลี</t>
  </si>
  <si>
    <t>Італія</t>
  </si>
  <si>
    <t>Ý</t>
  </si>
  <si>
    <t>პორტუგალია</t>
  </si>
  <si>
    <t>Πορτογαλία</t>
  </si>
  <si>
    <t>פורטוגל</t>
  </si>
  <si>
    <t>Portúgal</t>
  </si>
  <si>
    <t>ポルトガル</t>
  </si>
  <si>
    <t>포르투갈</t>
  </si>
  <si>
    <t>ޕޯޗްގަލް</t>
  </si>
  <si>
    <t>Portugall</t>
  </si>
  <si>
    <t>Португал</t>
  </si>
  <si>
    <t>پرتغال</t>
  </si>
  <si>
    <t>Portugalsko</t>
  </si>
  <si>
    <t>โปรตุเกส</t>
  </si>
  <si>
    <t>Португалія</t>
  </si>
  <si>
    <t>اسبانيا</t>
  </si>
  <si>
    <t>ესპანეთი</t>
  </si>
  <si>
    <t>ספרד</t>
  </si>
  <si>
    <t>Spánn</t>
  </si>
  <si>
    <t>スペイン</t>
  </si>
  <si>
    <t>스페인</t>
  </si>
  <si>
    <t>ސްޕޭން</t>
  </si>
  <si>
    <t>Испани</t>
  </si>
  <si>
    <t>اسپانیا</t>
  </si>
  <si>
    <t>Španielsko</t>
  </si>
  <si>
    <t>สเปน</t>
  </si>
  <si>
    <t>Іспанія</t>
  </si>
  <si>
    <t>Taal</t>
  </si>
  <si>
    <t>Gjuha</t>
  </si>
  <si>
    <t>اللغة</t>
  </si>
  <si>
    <t>Език</t>
  </si>
  <si>
    <t>Idioma</t>
  </si>
  <si>
    <t>语言</t>
  </si>
  <si>
    <t>語言</t>
  </si>
  <si>
    <t>Jezik</t>
  </si>
  <si>
    <t>Sprog</t>
  </si>
  <si>
    <t>Kieli</t>
  </si>
  <si>
    <t>Langue</t>
  </si>
  <si>
    <t>ენა</t>
  </si>
  <si>
    <t>Sprache</t>
  </si>
  <si>
    <t>Γλώσσα</t>
  </si>
  <si>
    <t>שפה</t>
  </si>
  <si>
    <t>Nyelv</t>
  </si>
  <si>
    <t>Tungumál</t>
  </si>
  <si>
    <t>Linguaggio</t>
  </si>
  <si>
    <t>言語</t>
  </si>
  <si>
    <t>언어</t>
  </si>
  <si>
    <t>Kalba</t>
  </si>
  <si>
    <t>Јазик</t>
  </si>
  <si>
    <t>ބަސް</t>
  </si>
  <si>
    <t>Lingwa</t>
  </si>
  <si>
    <t>Хэл</t>
  </si>
  <si>
    <t>Språk</t>
  </si>
  <si>
    <t>زبان</t>
  </si>
  <si>
    <t>Jezyk</t>
  </si>
  <si>
    <t>Limba</t>
  </si>
  <si>
    <t>Язык</t>
  </si>
  <si>
    <t>Језик</t>
  </si>
  <si>
    <t>Slovenčina</t>
  </si>
  <si>
    <t>ภาษา</t>
  </si>
  <si>
    <t>Dil</t>
  </si>
  <si>
    <t>Мова</t>
  </si>
  <si>
    <t>Ngôn ngữ</t>
  </si>
  <si>
    <t>Timezone</t>
  </si>
  <si>
    <t>Tydsone</t>
  </si>
  <si>
    <t>Zona kohore</t>
  </si>
  <si>
    <t>التوقيت</t>
  </si>
  <si>
    <t>Часовата зона</t>
  </si>
  <si>
    <t>Zona horària</t>
  </si>
  <si>
    <t>时区</t>
  </si>
  <si>
    <t>時區</t>
  </si>
  <si>
    <t>Vremenska zona</t>
  </si>
  <si>
    <t>Tidszone</t>
  </si>
  <si>
    <t>Tijdzone</t>
  </si>
  <si>
    <t>Aikavyöhyke</t>
  </si>
  <si>
    <t>Fuseau horaire</t>
  </si>
  <si>
    <t>სასაათო სარტყელი</t>
  </si>
  <si>
    <t>Zeitzone</t>
  </si>
  <si>
    <t>Ζώνη Ώρας</t>
  </si>
  <si>
    <t>אזור זמן</t>
  </si>
  <si>
    <t>Időzóna</t>
  </si>
  <si>
    <t>Zona waktu</t>
  </si>
  <si>
    <t>Tímabelti</t>
  </si>
  <si>
    <t>Fuso orario</t>
  </si>
  <si>
    <t>タイムゾーン</t>
  </si>
  <si>
    <t>시간대</t>
  </si>
  <si>
    <t>Временска зона</t>
  </si>
  <si>
    <t>Zon Waktu</t>
  </si>
  <si>
    <t>ޓައިމް ޒޯން</t>
  </si>
  <si>
    <t>Цагийн бүс</t>
  </si>
  <si>
    <t>Tidssone</t>
  </si>
  <si>
    <t>وقت محلی</t>
  </si>
  <si>
    <t>Strefa Czasu</t>
  </si>
  <si>
    <t>Fuso Horário</t>
  </si>
  <si>
    <t>Fus Orar</t>
  </si>
  <si>
    <t>Часовой пояс</t>
  </si>
  <si>
    <t>Зону</t>
  </si>
  <si>
    <t>Časové pásmo</t>
  </si>
  <si>
    <t>Zona Horaria</t>
  </si>
  <si>
    <t>Zona horaria</t>
  </si>
  <si>
    <t>Tidszon</t>
  </si>
  <si>
    <t>เขตเวลา</t>
  </si>
  <si>
    <t>Saat Dilimi</t>
  </si>
  <si>
    <t>Часовий пояс</t>
  </si>
  <si>
    <t>Múi giờ</t>
  </si>
  <si>
    <t>Group Stages</t>
  </si>
  <si>
    <t>Groep Stadiums</t>
  </si>
  <si>
    <t>Faza grupore</t>
  </si>
  <si>
    <t>دور المجموعات</t>
  </si>
  <si>
    <t>Група Етапи</t>
  </si>
  <si>
    <t>Fase de grups</t>
  </si>
  <si>
    <t>小组赛阶段</t>
  </si>
  <si>
    <t>分組賽階段</t>
  </si>
  <si>
    <t>Grupa Stages</t>
  </si>
  <si>
    <t>Gruppespil</t>
  </si>
  <si>
    <t>Groep Stages</t>
  </si>
  <si>
    <t>Alkulohkot</t>
  </si>
  <si>
    <t>Phases de poules</t>
  </si>
  <si>
    <t>ჯგუფური ეტაპი</t>
  </si>
  <si>
    <t>Gruppenphase</t>
  </si>
  <si>
    <t>Στάδιο των Γκρούπ</t>
  </si>
  <si>
    <t>שלב הבתים</t>
  </si>
  <si>
    <t>Csoportküzdelmek</t>
  </si>
  <si>
    <t>Penyisihan Grup</t>
  </si>
  <si>
    <t>Riðla og leikjaröð</t>
  </si>
  <si>
    <t>Fase a gruppi</t>
  </si>
  <si>
    <t>グループステージ</t>
  </si>
  <si>
    <t>그룹 단계</t>
  </si>
  <si>
    <t>Grupės etapai</t>
  </si>
  <si>
    <t>Натпревари по групи</t>
  </si>
  <si>
    <t>Peringkat Kumpulan</t>
  </si>
  <si>
    <t>ގްރޫޕް ސްޓޭޖް</t>
  </si>
  <si>
    <t>Stadji Grupp</t>
  </si>
  <si>
    <t>Хэсгийн тоглолт</t>
  </si>
  <si>
    <t>Gruppespill</t>
  </si>
  <si>
    <t>مرحله گروهی</t>
  </si>
  <si>
    <t>Czesc Grupowa</t>
  </si>
  <si>
    <t>Grupo de Fases</t>
  </si>
  <si>
    <t>Fase de Grupos</t>
  </si>
  <si>
    <t>Etapa Grupe</t>
  </si>
  <si>
    <t>Групповая стадия</t>
  </si>
  <si>
    <t>Група Фазе</t>
  </si>
  <si>
    <t>Skupinová fáza</t>
  </si>
  <si>
    <t>Fase de grupos</t>
  </si>
  <si>
    <t>Fases</t>
  </si>
  <si>
    <t>Gruppspel</t>
  </si>
  <si>
    <t>รอบแบ่งกลุ่ม</t>
  </si>
  <si>
    <t>Grup Aşaması</t>
  </si>
  <si>
    <t>Груповий етап</t>
  </si>
  <si>
    <t>Vòng bảng</t>
  </si>
  <si>
    <t>Matches</t>
  </si>
  <si>
    <t>Wedstryde</t>
  </si>
  <si>
    <t>Ndeshjet</t>
  </si>
  <si>
    <t>المباريات</t>
  </si>
  <si>
    <t>Мачове</t>
  </si>
  <si>
    <t>Partits</t>
  </si>
  <si>
    <t>赛程和比分</t>
  </si>
  <si>
    <t>賽程表</t>
  </si>
  <si>
    <t>Utakmice</t>
  </si>
  <si>
    <t>Kampe</t>
  </si>
  <si>
    <t>Wedstrijden</t>
  </si>
  <si>
    <t>Ottelut</t>
  </si>
  <si>
    <t>Rencontres</t>
  </si>
  <si>
    <t>მატჩები</t>
  </si>
  <si>
    <t>Spiele</t>
  </si>
  <si>
    <t>Αγώνες</t>
  </si>
  <si>
    <t>משחקים</t>
  </si>
  <si>
    <t>Mérkőzések</t>
  </si>
  <si>
    <t>Pertandingan</t>
  </si>
  <si>
    <t>Leikir</t>
  </si>
  <si>
    <t>Partite</t>
  </si>
  <si>
    <t>一致</t>
  </si>
  <si>
    <t>일치</t>
  </si>
  <si>
    <t>Atitikmenys</t>
  </si>
  <si>
    <t>Натпревари</t>
  </si>
  <si>
    <t>Perlawanan</t>
  </si>
  <si>
    <t>މެޗް</t>
  </si>
  <si>
    <t>Sulfarini</t>
  </si>
  <si>
    <t>Тоглолтууд</t>
  </si>
  <si>
    <t>Kamper</t>
  </si>
  <si>
    <t>بازیها</t>
  </si>
  <si>
    <t>Mecze</t>
  </si>
  <si>
    <t>Jogos</t>
  </si>
  <si>
    <t>Meciuri</t>
  </si>
  <si>
    <t xml:space="preserve">Результаты матчей </t>
  </si>
  <si>
    <t>Шибице</t>
  </si>
  <si>
    <t>Zápasy</t>
  </si>
  <si>
    <t>Partidos</t>
  </si>
  <si>
    <t>Matcher</t>
  </si>
  <si>
    <t>กำหนดการแข่งขัน</t>
  </si>
  <si>
    <t>Maçlar</t>
  </si>
  <si>
    <t>Матчі</t>
  </si>
  <si>
    <t>Trận đấu</t>
  </si>
  <si>
    <t>Standings</t>
  </si>
  <si>
    <t>Radhitja</t>
  </si>
  <si>
    <t>ترتيب المجموعات</t>
  </si>
  <si>
    <t>Класиране</t>
  </si>
  <si>
    <t>Classificació</t>
  </si>
  <si>
    <t>小组积分榜</t>
  </si>
  <si>
    <t>小組積分榜</t>
  </si>
  <si>
    <t>Stillinger</t>
  </si>
  <si>
    <t>Stand</t>
  </si>
  <si>
    <t>Taulukot</t>
  </si>
  <si>
    <t>Classements</t>
  </si>
  <si>
    <t>მდგომარეობა</t>
  </si>
  <si>
    <t>Tabellen</t>
  </si>
  <si>
    <t>Βαθμολογία</t>
  </si>
  <si>
    <t>מקומות\עמדות</t>
  </si>
  <si>
    <t>Tabellák</t>
  </si>
  <si>
    <t>Klasemen</t>
  </si>
  <si>
    <t>Staða</t>
  </si>
  <si>
    <t>Classifica</t>
  </si>
  <si>
    <t>順位表</t>
  </si>
  <si>
    <t>순위</t>
  </si>
  <si>
    <t>Turnyrinė</t>
  </si>
  <si>
    <t>резултати по групи</t>
  </si>
  <si>
    <t>Kedudukan</t>
  </si>
  <si>
    <t>ސްޓޭޑިންގ</t>
  </si>
  <si>
    <t>Хүснэгт</t>
  </si>
  <si>
    <t>Tabell</t>
  </si>
  <si>
    <t>جدول</t>
  </si>
  <si>
    <t>Pozycja</t>
  </si>
  <si>
    <t>Posições</t>
  </si>
  <si>
    <t>Classificações</t>
  </si>
  <si>
    <t>Clasament</t>
  </si>
  <si>
    <t>Положение команд</t>
  </si>
  <si>
    <t>Табеле</t>
  </si>
  <si>
    <t>Poradie</t>
  </si>
  <si>
    <t>Clasificación</t>
  </si>
  <si>
    <t>Clasificaciones</t>
  </si>
  <si>
    <t>Ställning</t>
  </si>
  <si>
    <t>ตารางคะแนน</t>
  </si>
  <si>
    <t>Sıralama</t>
  </si>
  <si>
    <t>Положення команд</t>
  </si>
  <si>
    <t xml:space="preserve">Vị trí </t>
  </si>
  <si>
    <t>Group</t>
  </si>
  <si>
    <t>Groep</t>
  </si>
  <si>
    <t>Grupet</t>
  </si>
  <si>
    <t>المجموعة</t>
  </si>
  <si>
    <t>Група</t>
  </si>
  <si>
    <t>Grup</t>
  </si>
  <si>
    <t>小组</t>
  </si>
  <si>
    <t>小組</t>
  </si>
  <si>
    <t>Grupa</t>
  </si>
  <si>
    <t>Gruppe</t>
  </si>
  <si>
    <t>Lohko</t>
  </si>
  <si>
    <t>Groupe</t>
  </si>
  <si>
    <t>ჯგუფი</t>
  </si>
  <si>
    <t>Γκρούπ</t>
  </si>
  <si>
    <t>בית</t>
  </si>
  <si>
    <t>Csoport</t>
  </si>
  <si>
    <t>Riðill</t>
  </si>
  <si>
    <t>Gruppo</t>
  </si>
  <si>
    <t>グループ</t>
  </si>
  <si>
    <t>그룹</t>
  </si>
  <si>
    <t>Grupė</t>
  </si>
  <si>
    <t>Kumpulan</t>
  </si>
  <si>
    <t>ގްރޫޕް</t>
  </si>
  <si>
    <t>Grupp</t>
  </si>
  <si>
    <t>Хэсэг</t>
  </si>
  <si>
    <t>گروه</t>
  </si>
  <si>
    <t>Grupo</t>
  </si>
  <si>
    <t>Группа</t>
  </si>
  <si>
    <t>Skupina</t>
  </si>
  <si>
    <t>กลุ่ม</t>
  </si>
  <si>
    <t>Bảng</t>
  </si>
  <si>
    <t>Datum</t>
  </si>
  <si>
    <t>Data</t>
  </si>
  <si>
    <t>التاريخ</t>
  </si>
  <si>
    <t>Дата</t>
  </si>
  <si>
    <t>日期</t>
  </si>
  <si>
    <t>Dato</t>
  </si>
  <si>
    <t>Pvm</t>
  </si>
  <si>
    <t>თარიღი</t>
  </si>
  <si>
    <t>Ημερομηνία</t>
  </si>
  <si>
    <t>תאריך</t>
  </si>
  <si>
    <t>Dátum</t>
  </si>
  <si>
    <t>Tanggal</t>
  </si>
  <si>
    <t>Dagur</t>
  </si>
  <si>
    <t>日付</t>
  </si>
  <si>
    <t>날짜</t>
  </si>
  <si>
    <t>Tarikh</t>
  </si>
  <si>
    <t>ތާރީޚް</t>
  </si>
  <si>
    <t>Огноо</t>
  </si>
  <si>
    <t>تاریخ</t>
  </si>
  <si>
    <t>Датум</t>
  </si>
  <si>
    <t>Fecha</t>
  </si>
  <si>
    <t>วันที่</t>
  </si>
  <si>
    <t>Tarih</t>
  </si>
  <si>
    <t>Ngày</t>
  </si>
  <si>
    <t>Land</t>
  </si>
  <si>
    <t>Vendi</t>
  </si>
  <si>
    <t>الدولة</t>
  </si>
  <si>
    <t>Страна</t>
  </si>
  <si>
    <t>País</t>
  </si>
  <si>
    <t>国家</t>
  </si>
  <si>
    <t>國家</t>
  </si>
  <si>
    <t>Država</t>
  </si>
  <si>
    <t>Joukkue</t>
  </si>
  <si>
    <t>Pays</t>
  </si>
  <si>
    <t>ქვეყანა</t>
  </si>
  <si>
    <t>Χώρα</t>
  </si>
  <si>
    <t>מדינה</t>
  </si>
  <si>
    <t>Ország</t>
  </si>
  <si>
    <t>Negara</t>
  </si>
  <si>
    <t>Nazione</t>
  </si>
  <si>
    <t>国</t>
  </si>
  <si>
    <t>국가</t>
  </si>
  <si>
    <t>Šalis</t>
  </si>
  <si>
    <t>Држава</t>
  </si>
  <si>
    <t>ޤައުމު</t>
  </si>
  <si>
    <t>Pajjiż</t>
  </si>
  <si>
    <t>Улс</t>
  </si>
  <si>
    <t>کشور</t>
  </si>
  <si>
    <t>Kraj</t>
  </si>
  <si>
    <t>Tara</t>
  </si>
  <si>
    <t>Команды</t>
  </si>
  <si>
    <t>Земља</t>
  </si>
  <si>
    <t>Krajina</t>
  </si>
  <si>
    <t>ประเทศ</t>
  </si>
  <si>
    <t>Ülke</t>
  </si>
  <si>
    <t>Країна</t>
  </si>
  <si>
    <t>Quốc gia</t>
  </si>
  <si>
    <t>Score</t>
  </si>
  <si>
    <t>Punte</t>
  </si>
  <si>
    <t>Rezultati</t>
  </si>
  <si>
    <t>النتيجة</t>
  </si>
  <si>
    <t>Резултат</t>
  </si>
  <si>
    <t>Puntuació</t>
  </si>
  <si>
    <t>比分</t>
  </si>
  <si>
    <t>賽果</t>
  </si>
  <si>
    <t>Uitslag</t>
  </si>
  <si>
    <t>Tulos</t>
  </si>
  <si>
    <t>ანგარიში</t>
  </si>
  <si>
    <t>Ergebnis</t>
  </si>
  <si>
    <t>Αποτέλεσμα</t>
  </si>
  <si>
    <t>תוצאה</t>
  </si>
  <si>
    <t>Végeredmény</t>
  </si>
  <si>
    <t>Skor</t>
  </si>
  <si>
    <t>Risultato</t>
  </si>
  <si>
    <t>スコア</t>
  </si>
  <si>
    <t>점수</t>
  </si>
  <si>
    <t>Balas</t>
  </si>
  <si>
    <t>Keputusan</t>
  </si>
  <si>
    <t>ސްކޯ</t>
  </si>
  <si>
    <t>Оноо</t>
  </si>
  <si>
    <t>Resultat</t>
  </si>
  <si>
    <t>نتیجه</t>
  </si>
  <si>
    <t>Wynik</t>
  </si>
  <si>
    <t>Resultado</t>
  </si>
  <si>
    <t>Scor</t>
  </si>
  <si>
    <t>Счет</t>
  </si>
  <si>
    <t>Оцена</t>
  </si>
  <si>
    <t>Výsledok</t>
  </si>
  <si>
    <t>Ocena</t>
  </si>
  <si>
    <t>ผลการแข่งขัน</t>
  </si>
  <si>
    <t>Sonuç</t>
  </si>
  <si>
    <t>Рахунок</t>
  </si>
  <si>
    <t>Tỷ số</t>
  </si>
  <si>
    <t>Tyd</t>
  </si>
  <si>
    <t>Koha</t>
  </si>
  <si>
    <t>الوقت</t>
  </si>
  <si>
    <t>Време</t>
  </si>
  <si>
    <t>Temps</t>
  </si>
  <si>
    <t>时间</t>
  </si>
  <si>
    <t>時間</t>
  </si>
  <si>
    <t>Vrijeme</t>
  </si>
  <si>
    <t>Tidspunkt</t>
  </si>
  <si>
    <t>Tijd</t>
  </si>
  <si>
    <t>Aika</t>
  </si>
  <si>
    <t>Heure</t>
  </si>
  <si>
    <t>დრო</t>
  </si>
  <si>
    <t>Uhrzeit</t>
  </si>
  <si>
    <t>Ώρα</t>
  </si>
  <si>
    <t>זמן</t>
  </si>
  <si>
    <t>Időpont</t>
  </si>
  <si>
    <t>Waktu</t>
  </si>
  <si>
    <t>Tími</t>
  </si>
  <si>
    <t>Ora</t>
  </si>
  <si>
    <t>시간</t>
  </si>
  <si>
    <t>Laikas</t>
  </si>
  <si>
    <t>Waktu Biasa</t>
  </si>
  <si>
    <t>ގަޑި</t>
  </si>
  <si>
    <t>Ħin</t>
  </si>
  <si>
    <t>Цаг</t>
  </si>
  <si>
    <t>Tid</t>
  </si>
  <si>
    <t>زمان</t>
  </si>
  <si>
    <t>Czas</t>
  </si>
  <si>
    <t>Horário</t>
  </si>
  <si>
    <t>Tempo</t>
  </si>
  <si>
    <t>Timp</t>
  </si>
  <si>
    <t>Время</t>
  </si>
  <si>
    <t>Čas</t>
  </si>
  <si>
    <t>Hora</t>
  </si>
  <si>
    <t>Tiempo</t>
  </si>
  <si>
    <t>เวลา</t>
  </si>
  <si>
    <t>Saat</t>
  </si>
  <si>
    <t>Час</t>
  </si>
  <si>
    <t>Thời gian</t>
  </si>
  <si>
    <t>Quarter Finals</t>
  </si>
  <si>
    <t>Kwart Finaal</t>
  </si>
  <si>
    <t>Çerekfinale</t>
  </si>
  <si>
    <t>الدور ربع النهائي</t>
  </si>
  <si>
    <t>Квартал Финали</t>
  </si>
  <si>
    <t>Quarts de final</t>
  </si>
  <si>
    <t>四分之一决赛</t>
  </si>
  <si>
    <t>八強</t>
  </si>
  <si>
    <t>Kvartfinaler</t>
  </si>
  <si>
    <t>Kwartfinales</t>
  </si>
  <si>
    <t>Puolivälierät</t>
  </si>
  <si>
    <t>Quarts de finale</t>
  </si>
  <si>
    <t>მეოთხედფინალი</t>
  </si>
  <si>
    <t>Viertelfinale</t>
  </si>
  <si>
    <t>Προημιτελικά</t>
  </si>
  <si>
    <t>רבע גמר</t>
  </si>
  <si>
    <t>Negyeddöntő</t>
  </si>
  <si>
    <t>Babak Perempat Final</t>
  </si>
  <si>
    <t>8 liða úrslit</t>
  </si>
  <si>
    <t>Quarti di finale</t>
  </si>
  <si>
    <t>準々決勝</t>
  </si>
  <si>
    <t>8 강전</t>
  </si>
  <si>
    <t>Четврт-финале</t>
  </si>
  <si>
    <t>Suku Akhir</t>
  </si>
  <si>
    <t>ގަދަ 4</t>
  </si>
  <si>
    <t>Шөвгийн 8</t>
  </si>
  <si>
    <t>یک چهارم نهایی</t>
  </si>
  <si>
    <t>Cwierc-finaly</t>
  </si>
  <si>
    <t>Quartas de Finais</t>
  </si>
  <si>
    <t>Quartos de Final</t>
  </si>
  <si>
    <t>Sferturi de finala</t>
  </si>
  <si>
    <t>Четвертьфинал</t>
  </si>
  <si>
    <t>Полуфинале</t>
  </si>
  <si>
    <t>Štvrťfinále</t>
  </si>
  <si>
    <t>Cuartos de final</t>
  </si>
  <si>
    <t>Kvartsfinaler</t>
  </si>
  <si>
    <t>รอบก่อนรองชนะเลิศ</t>
  </si>
  <si>
    <t>Çeyrek Final</t>
  </si>
  <si>
    <t>Чвертьфінал</t>
  </si>
  <si>
    <t>Vòng tứ kết</t>
  </si>
  <si>
    <t>Semi Finals</t>
  </si>
  <si>
    <t>Gjysëmfinale</t>
  </si>
  <si>
    <t>الدور نصف النهائي</t>
  </si>
  <si>
    <t>Полуфинали</t>
  </si>
  <si>
    <t>Semifinals</t>
  </si>
  <si>
    <t>半决赛</t>
  </si>
  <si>
    <t>四強</t>
  </si>
  <si>
    <t>Semifinaler</t>
  </si>
  <si>
    <t>Halve finales</t>
  </si>
  <si>
    <t>Välierät</t>
  </si>
  <si>
    <t>Demi-finales</t>
  </si>
  <si>
    <t>ნახევარფინალი</t>
  </si>
  <si>
    <t>Halbfinale</t>
  </si>
  <si>
    <t>Ημιτελικά</t>
  </si>
  <si>
    <t>חצי גמר</t>
  </si>
  <si>
    <t>Elődöntő</t>
  </si>
  <si>
    <t xml:space="preserve">Babak Semi Final </t>
  </si>
  <si>
    <t>Undanúrslit</t>
  </si>
  <si>
    <t>Semifinale</t>
  </si>
  <si>
    <t>準決勝</t>
  </si>
  <si>
    <t>준결승</t>
  </si>
  <si>
    <t>Pusfinalio</t>
  </si>
  <si>
    <t>Separuh Akhir</t>
  </si>
  <si>
    <t>ސެމީ ފައިންލް</t>
  </si>
  <si>
    <t>Хагас шигшээ</t>
  </si>
  <si>
    <t>نیمه نهایی</t>
  </si>
  <si>
    <t>Pol-finaly</t>
  </si>
  <si>
    <t>Semi Finais</t>
  </si>
  <si>
    <t>Meias Finais</t>
  </si>
  <si>
    <t>Semifinala</t>
  </si>
  <si>
    <t>Полуфинал</t>
  </si>
  <si>
    <t>Полу-Финале</t>
  </si>
  <si>
    <t>Semifinále</t>
  </si>
  <si>
    <t>Semifinales</t>
  </si>
  <si>
    <t>รอบรองชนะเลิศ</t>
  </si>
  <si>
    <t>Yarı Final</t>
  </si>
  <si>
    <t>Полуфінал</t>
  </si>
  <si>
    <t>Vòng bán kết</t>
  </si>
  <si>
    <t>Final</t>
  </si>
  <si>
    <t>Finale</t>
  </si>
  <si>
    <t>Finalja</t>
  </si>
  <si>
    <t>النهائي</t>
  </si>
  <si>
    <t>Окончателна</t>
  </si>
  <si>
    <t>决赛</t>
  </si>
  <si>
    <t>決賽</t>
  </si>
  <si>
    <t>Loppuottelu</t>
  </si>
  <si>
    <t>ფინალი</t>
  </si>
  <si>
    <t>Τελικός</t>
  </si>
  <si>
    <t>גמר</t>
  </si>
  <si>
    <t>Döntő</t>
  </si>
  <si>
    <t>Úrslit</t>
  </si>
  <si>
    <t>ファイナル</t>
  </si>
  <si>
    <t>결승</t>
  </si>
  <si>
    <t>Galutinė</t>
  </si>
  <si>
    <t>Финале</t>
  </si>
  <si>
    <t>Akhir</t>
  </si>
  <si>
    <t>ފައިނަލް</t>
  </si>
  <si>
    <t>Finali</t>
  </si>
  <si>
    <t>Шигшээ</t>
  </si>
  <si>
    <t>بازی نهایی</t>
  </si>
  <si>
    <t>Finala</t>
  </si>
  <si>
    <t>Финал</t>
  </si>
  <si>
    <t>Коначни</t>
  </si>
  <si>
    <t>Finále</t>
  </si>
  <si>
    <t>รอบชิงชนะเลิศ</t>
  </si>
  <si>
    <t>Фінал</t>
  </si>
  <si>
    <t>Chung kết</t>
  </si>
  <si>
    <t>Winner</t>
  </si>
  <si>
    <t>Wenner</t>
  </si>
  <si>
    <t>Fitues</t>
  </si>
  <si>
    <t>أول المجموعة</t>
  </si>
  <si>
    <t>Победител</t>
  </si>
  <si>
    <t>Guanyador</t>
  </si>
  <si>
    <t>胜者</t>
  </si>
  <si>
    <t>勝利者</t>
  </si>
  <si>
    <t>Vinder</t>
  </si>
  <si>
    <t>Winnaar</t>
  </si>
  <si>
    <t>Voittaja</t>
  </si>
  <si>
    <t>Gagnant</t>
  </si>
  <si>
    <t>გამარჯვებული</t>
  </si>
  <si>
    <t>Sieger</t>
  </si>
  <si>
    <t>Νικητής</t>
  </si>
  <si>
    <t>זוכה</t>
  </si>
  <si>
    <t>Győztes</t>
  </si>
  <si>
    <t>Pemenang</t>
  </si>
  <si>
    <t>Sigurvegari</t>
  </si>
  <si>
    <t>Vincitore</t>
  </si>
  <si>
    <t>受賞</t>
  </si>
  <si>
    <t>수상작</t>
  </si>
  <si>
    <t>Nugalėtojas</t>
  </si>
  <si>
    <t>Победник</t>
  </si>
  <si>
    <t>Johan</t>
  </si>
  <si>
    <t>މޮޅުވި</t>
  </si>
  <si>
    <t>Ялагч</t>
  </si>
  <si>
    <t>Vinner</t>
  </si>
  <si>
    <t>برنده</t>
  </si>
  <si>
    <t>Zwyciezca</t>
  </si>
  <si>
    <t>Vencedor</t>
  </si>
  <si>
    <t>Castigator</t>
  </si>
  <si>
    <t>Победитель</t>
  </si>
  <si>
    <t>Víťaz</t>
  </si>
  <si>
    <t>Zmagovalec</t>
  </si>
  <si>
    <t>Ganador</t>
  </si>
  <si>
    <t>Vinnare</t>
  </si>
  <si>
    <t>ผู้ชนะ</t>
  </si>
  <si>
    <t>Birinci</t>
  </si>
  <si>
    <t>Переможець</t>
  </si>
  <si>
    <t>Đội thắng</t>
  </si>
  <si>
    <t>Runner Up</t>
  </si>
  <si>
    <t>Vendi i dytë</t>
  </si>
  <si>
    <t>ثاني المجموعة</t>
  </si>
  <si>
    <t>Второ място</t>
  </si>
  <si>
    <t>Subcampió</t>
  </si>
  <si>
    <t>第二</t>
  </si>
  <si>
    <t>亞軍</t>
  </si>
  <si>
    <t>2. plads</t>
  </si>
  <si>
    <t>Tweede Plaats</t>
  </si>
  <si>
    <t>Kakkonen</t>
  </si>
  <si>
    <t>Second</t>
  </si>
  <si>
    <t>მეორე ადგილი</t>
  </si>
  <si>
    <t>Zweiter</t>
  </si>
  <si>
    <t>Δεύτερος</t>
  </si>
  <si>
    <t>סגנית</t>
  </si>
  <si>
    <t>Továbbjutó</t>
  </si>
  <si>
    <t>2.sæti</t>
  </si>
  <si>
    <t>Qualificato</t>
  </si>
  <si>
    <t>ランナーを開設する</t>
  </si>
  <si>
    <t>러너 업</t>
  </si>
  <si>
    <t>Wicemistrz</t>
  </si>
  <si>
    <t>Второ место</t>
  </si>
  <si>
    <t>Naib Johan</t>
  </si>
  <si>
    <t>ރަނަރ އަޕް</t>
  </si>
  <si>
    <t>Удаалагч</t>
  </si>
  <si>
    <t>Sølvvinner</t>
  </si>
  <si>
    <t>نایب قهرمان</t>
  </si>
  <si>
    <t>2gi finalista</t>
  </si>
  <si>
    <t>Segundo Colocado</t>
  </si>
  <si>
    <t>Vencido</t>
  </si>
  <si>
    <t>Locul Secund</t>
  </si>
  <si>
    <t>Второе место</t>
  </si>
  <si>
    <t>Руннер Горе</t>
  </si>
  <si>
    <t>Postupujúci</t>
  </si>
  <si>
    <t>Subcampeón</t>
  </si>
  <si>
    <t>Tvåa</t>
  </si>
  <si>
    <t>ที่สอง</t>
  </si>
  <si>
    <t>İkinci</t>
  </si>
  <si>
    <t>Друге місце</t>
  </si>
  <si>
    <t>Giải nhì</t>
  </si>
  <si>
    <t>Normale Tyd</t>
  </si>
  <si>
    <t>Koha normale</t>
  </si>
  <si>
    <t>الوقت الأصلي</t>
  </si>
  <si>
    <t>Нормалното време</t>
  </si>
  <si>
    <t>90分钟</t>
  </si>
  <si>
    <t>法定時間</t>
  </si>
  <si>
    <t>Normal Vrijeme</t>
  </si>
  <si>
    <t>Normal Tid</t>
  </si>
  <si>
    <t>Normale Tijd</t>
  </si>
  <si>
    <t>Varsinainen peliaika</t>
  </si>
  <si>
    <t>Temps réglementaire</t>
  </si>
  <si>
    <t>ძირითადი დრო</t>
  </si>
  <si>
    <t>Reguläre Spielzeit</t>
  </si>
  <si>
    <t>Κανονική Διάρκεια</t>
  </si>
  <si>
    <t>זמן חוקי</t>
  </si>
  <si>
    <t>Rendes játékidő</t>
  </si>
  <si>
    <t>Waktu normal</t>
  </si>
  <si>
    <t>Venjulegur leiktími</t>
  </si>
  <si>
    <t>Tempo regolamentare</t>
  </si>
  <si>
    <t>通常の時間</t>
  </si>
  <si>
    <t>표준 시간</t>
  </si>
  <si>
    <t>Normalus laikas</t>
  </si>
  <si>
    <t>Стандардно време</t>
  </si>
  <si>
    <t>ފުރިހަމަ ވަގުތު</t>
  </si>
  <si>
    <t>Normali Time</t>
  </si>
  <si>
    <t>Үндсэн цаг</t>
  </si>
  <si>
    <t>Ordinær tid</t>
  </si>
  <si>
    <t>وقت عادی</t>
  </si>
  <si>
    <t>Normalny czas</t>
  </si>
  <si>
    <t>Tempo Normal</t>
  </si>
  <si>
    <t>Tempo Regulamentar</t>
  </si>
  <si>
    <t>Timp Regulamentar</t>
  </si>
  <si>
    <t>Основное время</t>
  </si>
  <si>
    <t>Нормална Време</t>
  </si>
  <si>
    <t>Normálny hrací čas</t>
  </si>
  <si>
    <t>90 minutos</t>
  </si>
  <si>
    <t>Hora Normal</t>
  </si>
  <si>
    <t>Full tid</t>
  </si>
  <si>
    <t>เวลาปกติ</t>
  </si>
  <si>
    <t>Normal Süre</t>
  </si>
  <si>
    <t>Основний час</t>
  </si>
  <si>
    <t>Thời gian thi đấu chính thức</t>
  </si>
  <si>
    <t>Koha shtesë</t>
  </si>
  <si>
    <t>الوقتين الإضافيين</t>
  </si>
  <si>
    <t>Продължения</t>
  </si>
  <si>
    <t>Temps Extra</t>
  </si>
  <si>
    <t>加时赛</t>
  </si>
  <si>
    <t>加時</t>
  </si>
  <si>
    <t>Forlænget Spilletid</t>
  </si>
  <si>
    <t>Extra Tijd</t>
  </si>
  <si>
    <t>Jatkoaika</t>
  </si>
  <si>
    <t>Temps additionnel</t>
  </si>
  <si>
    <t>დამატებითი დრო</t>
  </si>
  <si>
    <t>Verlängerung</t>
  </si>
  <si>
    <t>Παράταση</t>
  </si>
  <si>
    <t>הארכה</t>
  </si>
  <si>
    <t>Hosszabítás</t>
  </si>
  <si>
    <t>Waktu tambahan</t>
  </si>
  <si>
    <t>Framlenging</t>
  </si>
  <si>
    <t>Tempo supplementare</t>
  </si>
  <si>
    <t>余分な時間</t>
  </si>
  <si>
    <t>추가 시간</t>
  </si>
  <si>
    <t>Екстра време</t>
  </si>
  <si>
    <t>Tambahan Masa</t>
  </si>
  <si>
    <t>އިތުރު ވަގުތު</t>
  </si>
  <si>
    <t>Нэмэлт цаг</t>
  </si>
  <si>
    <t>Overtid</t>
  </si>
  <si>
    <t>وقت اضافه</t>
  </si>
  <si>
    <t>Dodatkowy czas</t>
  </si>
  <si>
    <t>Prorrogação</t>
  </si>
  <si>
    <t>Prolongamento</t>
  </si>
  <si>
    <t>Prelungiri</t>
  </si>
  <si>
    <t>Дополнительное время</t>
  </si>
  <si>
    <t>Додатне Време</t>
  </si>
  <si>
    <t>Predĺženie</t>
  </si>
  <si>
    <t>Prórroga</t>
  </si>
  <si>
    <t>Tiempo suplementario</t>
  </si>
  <si>
    <t>Förlängning</t>
  </si>
  <si>
    <t>ต่อเวลา</t>
  </si>
  <si>
    <t>Uzatmalar</t>
  </si>
  <si>
    <t>Додатковий час</t>
  </si>
  <si>
    <t>Thời gian bù giờ</t>
  </si>
  <si>
    <t>Boete Shoot Out</t>
  </si>
  <si>
    <t>Gjuajtje nga penaltiku</t>
  </si>
  <si>
    <t>ركلات الترجيح</t>
  </si>
  <si>
    <t>Няма дузпи</t>
  </si>
  <si>
    <t>互射点球</t>
  </si>
  <si>
    <t>十二碼</t>
  </si>
  <si>
    <t>Straffespark</t>
  </si>
  <si>
    <t>Strafschoppen</t>
  </si>
  <si>
    <t>Rangaistuspotkut</t>
  </si>
  <si>
    <t>Tirs au but</t>
  </si>
  <si>
    <t>პენალტების სერია</t>
  </si>
  <si>
    <t>Elfmeterschießen</t>
  </si>
  <si>
    <t>Πέναλτυ</t>
  </si>
  <si>
    <t>בעיטות עונשין מאחד עשר מטר</t>
  </si>
  <si>
    <t>Büntetőrúgások</t>
  </si>
  <si>
    <t>Adu penalti</t>
  </si>
  <si>
    <t>Vítaspyrnukeppni</t>
  </si>
  <si>
    <t>Rigori</t>
  </si>
  <si>
    <t>ペナルティーシュートアウト</t>
  </si>
  <si>
    <t>승부 차기 없음</t>
  </si>
  <si>
    <t>Bauda prasikalti</t>
  </si>
  <si>
    <t>Пенали</t>
  </si>
  <si>
    <t>Tendangan Penalti</t>
  </si>
  <si>
    <t>ޕެނަލްޓީ</t>
  </si>
  <si>
    <t>Piena Shoot Out</t>
  </si>
  <si>
    <t>Торгуулийн цохилт</t>
  </si>
  <si>
    <t>Straffespark-konkurranse</t>
  </si>
  <si>
    <t>ضربات پنالتی</t>
  </si>
  <si>
    <t>Karne</t>
  </si>
  <si>
    <t>Pênalti</t>
  </si>
  <si>
    <t>Penáltis</t>
  </si>
  <si>
    <t>Penalty-uri</t>
  </si>
  <si>
    <t>Пенальти</t>
  </si>
  <si>
    <t>Казнени избијати</t>
  </si>
  <si>
    <t>Po pok.kopoch</t>
  </si>
  <si>
    <t>Penaltys</t>
  </si>
  <si>
    <t>Penales</t>
  </si>
  <si>
    <t>Straffläggning</t>
  </si>
  <si>
    <t>ยิงลูกโทษ</t>
  </si>
  <si>
    <t>Penaltı Atışları</t>
  </si>
  <si>
    <t>Пенальті</t>
  </si>
  <si>
    <t>Pe-nan-ty</t>
  </si>
  <si>
    <t>Champion</t>
  </si>
  <si>
    <t>Kampioen</t>
  </si>
  <si>
    <t>Kampion</t>
  </si>
  <si>
    <t>البطل</t>
  </si>
  <si>
    <t>Шампион</t>
  </si>
  <si>
    <t>Campió</t>
  </si>
  <si>
    <t>冠军</t>
  </si>
  <si>
    <t>冠軍</t>
  </si>
  <si>
    <t>Mestari</t>
  </si>
  <si>
    <t>ჩემპიონი</t>
  </si>
  <si>
    <t>Meister</t>
  </si>
  <si>
    <t>Πρωταθλητής</t>
  </si>
  <si>
    <t>אלופה</t>
  </si>
  <si>
    <t>Világbajnok</t>
  </si>
  <si>
    <t>Juara</t>
  </si>
  <si>
    <t>Meistari</t>
  </si>
  <si>
    <t>Campione</t>
  </si>
  <si>
    <t>チャンピオン</t>
  </si>
  <si>
    <t>챔피언</t>
  </si>
  <si>
    <t>ޗެންޕިއަން</t>
  </si>
  <si>
    <t>Аварга</t>
  </si>
  <si>
    <t>قهرمان</t>
  </si>
  <si>
    <t>Mistrz</t>
  </si>
  <si>
    <t>Campeão</t>
  </si>
  <si>
    <t>Campion</t>
  </si>
  <si>
    <t>Чемпион мира</t>
  </si>
  <si>
    <t>Campeón</t>
  </si>
  <si>
    <t>Mästare</t>
  </si>
  <si>
    <t>แชมป์</t>
  </si>
  <si>
    <t>Şampiyon</t>
  </si>
  <si>
    <t>Чемпіон</t>
  </si>
  <si>
    <t>Vô địch</t>
  </si>
  <si>
    <t>Wedstryd #</t>
  </si>
  <si>
    <t xml:space="preserve">Ndeshje </t>
  </si>
  <si>
    <t>المباراة رقم</t>
  </si>
  <si>
    <t>Мачът #</t>
  </si>
  <si>
    <t>场次</t>
  </si>
  <si>
    <t>場次#</t>
  </si>
  <si>
    <t>Utakmica #</t>
  </si>
  <si>
    <t>Kamp #</t>
  </si>
  <si>
    <t>Wedstrijd #</t>
  </si>
  <si>
    <t>Ottelu #</t>
  </si>
  <si>
    <t>მატჩი #</t>
  </si>
  <si>
    <t>Spiel #</t>
  </si>
  <si>
    <t>Αγώνας #</t>
  </si>
  <si>
    <t>משחק</t>
  </si>
  <si>
    <t># mérkőzés</t>
  </si>
  <si>
    <t>Pertandingan #</t>
  </si>
  <si>
    <t>Leikur #</t>
  </si>
  <si>
    <t>Partita n°</t>
  </si>
  <si>
    <t>一致する＃</t>
  </si>
  <si>
    <t>경기 #</t>
  </si>
  <si>
    <t>Rungtynių #</t>
  </si>
  <si>
    <t>Натпревар #</t>
  </si>
  <si>
    <t>Perlawanan #</t>
  </si>
  <si>
    <t>މެޗް #</t>
  </si>
  <si>
    <t>Тоглолт #</t>
  </si>
  <si>
    <t>بازی شماره</t>
  </si>
  <si>
    <t>Mecz</t>
  </si>
  <si>
    <t>Jogo #</t>
  </si>
  <si>
    <t>Meciul #</t>
  </si>
  <si>
    <t>Матч #</t>
  </si>
  <si>
    <t>Одговара #</t>
  </si>
  <si>
    <t>Zápas č.</t>
  </si>
  <si>
    <t>Partido #</t>
  </si>
  <si>
    <t>Matchnr</t>
  </si>
  <si>
    <t>แม็ช #</t>
  </si>
  <si>
    <t>Maç No</t>
  </si>
  <si>
    <t>Матч №</t>
  </si>
  <si>
    <t>Trận đấu số #</t>
  </si>
  <si>
    <t>Group A Winner</t>
  </si>
  <si>
    <t>Groep A Winner</t>
  </si>
  <si>
    <t>Fitues i grupit A</t>
  </si>
  <si>
    <t>أول المجموعة A</t>
  </si>
  <si>
    <t>Победител от група А</t>
  </si>
  <si>
    <t>Guanyador del Grup A</t>
  </si>
  <si>
    <t>A组第一</t>
  </si>
  <si>
    <t>A組首名</t>
  </si>
  <si>
    <t>Grupa Winner</t>
  </si>
  <si>
    <t>Gruppe A Vinder</t>
  </si>
  <si>
    <t>Groep A Winnaar</t>
  </si>
  <si>
    <t>Lohkon A voittaja</t>
  </si>
  <si>
    <t>Groupe A Vainqueur</t>
  </si>
  <si>
    <t>ჯგუფი A-ს გამარჯვებული</t>
  </si>
  <si>
    <t>Sieger Gruppe A</t>
  </si>
  <si>
    <t>Νικητής Α Ομίλου</t>
  </si>
  <si>
    <t>אלופת בית א'</t>
  </si>
  <si>
    <t>A csoport győztese</t>
  </si>
  <si>
    <t>Pemenang Grup A</t>
  </si>
  <si>
    <t>1.sæti riðill A</t>
  </si>
  <si>
    <t>Vincitore gruppo A</t>
  </si>
  <si>
    <t>グループ受賞</t>
  </si>
  <si>
    <t>그룹 수상작</t>
  </si>
  <si>
    <t>Grupės nugalėtojas</t>
  </si>
  <si>
    <t>Победник од група  А</t>
  </si>
  <si>
    <t>Johan Kumpulan A</t>
  </si>
  <si>
    <t>ގްރޫޕް އޭ އެއްވަނަ</t>
  </si>
  <si>
    <t>Grupp A Winner</t>
  </si>
  <si>
    <t>A хэсгийг тэргүүлэгч</t>
  </si>
  <si>
    <t>Vinner Gruppe A</t>
  </si>
  <si>
    <t>تیم اول گروه A</t>
  </si>
  <si>
    <t>Grupa A Zwyciezca</t>
  </si>
  <si>
    <t>Vencedor do Grupo A</t>
  </si>
  <si>
    <t>Vencedor Grupo A</t>
  </si>
  <si>
    <t>Castigator Grupa A</t>
  </si>
  <si>
    <t>Победитель группы A</t>
  </si>
  <si>
    <t>Група меча</t>
  </si>
  <si>
    <t>Víťaz A skupiny</t>
  </si>
  <si>
    <t>Skupina Winner</t>
  </si>
  <si>
    <t>Primero Grupo A</t>
  </si>
  <si>
    <t>Ganador del Grupo A</t>
  </si>
  <si>
    <t>Vinnare grupp A</t>
  </si>
  <si>
    <t>ผู้ชนะ กลุ่ม A</t>
  </si>
  <si>
    <t>Grup A Birincisi</t>
  </si>
  <si>
    <t>Переможець групи А</t>
  </si>
  <si>
    <t>Nhất bảng A</t>
  </si>
  <si>
    <t>Group B Winner</t>
  </si>
  <si>
    <t>Groep B Winnaar</t>
  </si>
  <si>
    <t>Fitues i grupit B</t>
  </si>
  <si>
    <t>أول المجموعة B</t>
  </si>
  <si>
    <t>Победител Група B</t>
  </si>
  <si>
    <t>Guanyador del Grup B</t>
  </si>
  <si>
    <t>B组第一</t>
  </si>
  <si>
    <t>B組首名</t>
  </si>
  <si>
    <t>Winner Group B</t>
  </si>
  <si>
    <t>Gruppe B Vinder</t>
  </si>
  <si>
    <t>Lohkon B voittaja</t>
  </si>
  <si>
    <t>Groupe B Vainqueur</t>
  </si>
  <si>
    <t>ჯგუფი B-ს გამარჯვებული</t>
  </si>
  <si>
    <t>Sieger Gruppe B</t>
  </si>
  <si>
    <t>Νικητής Β Ομίλου</t>
  </si>
  <si>
    <t>אלופת בית ב'</t>
  </si>
  <si>
    <t>B csoport győztese</t>
  </si>
  <si>
    <t>Pemenang Grup B</t>
  </si>
  <si>
    <t>1.sæti riðill B</t>
  </si>
  <si>
    <t>Vincitore gruppo B</t>
  </si>
  <si>
    <t>グループBの勝者</t>
  </si>
  <si>
    <t>B 조 수상작</t>
  </si>
  <si>
    <t>B grupės nugalėtojas</t>
  </si>
  <si>
    <t>Победник од група  B</t>
  </si>
  <si>
    <t>Johan Kumpulan B</t>
  </si>
  <si>
    <t>ގްރޫޕް ބީ އެއްވަނަ</t>
  </si>
  <si>
    <t>Grupp B Winner</t>
  </si>
  <si>
    <t>B хэсгийг тэргүүлэгч</t>
  </si>
  <si>
    <t>Vinner Gruppe B</t>
  </si>
  <si>
    <t>تیم اول گروه B</t>
  </si>
  <si>
    <t>Grupa B Zwyciezca</t>
  </si>
  <si>
    <t>Vencedor do Grupo B</t>
  </si>
  <si>
    <t>Vencedor Grupo B</t>
  </si>
  <si>
    <t>Castigator Grupa B</t>
  </si>
  <si>
    <t>Победитель группы B</t>
  </si>
  <si>
    <t>Група Б меча</t>
  </si>
  <si>
    <t>Skupina B Zmagovalec</t>
  </si>
  <si>
    <t>Primero Grupo B</t>
  </si>
  <si>
    <t>Ganador del Grupo B</t>
  </si>
  <si>
    <t>Vinnare grupp B</t>
  </si>
  <si>
    <t>ผู้ชนะ กลุ่ม B</t>
  </si>
  <si>
    <t>Grup B Birincisi</t>
  </si>
  <si>
    <t>Переможець групи B</t>
  </si>
  <si>
    <t>Nhất bảng B</t>
  </si>
  <si>
    <t>Group C Winner</t>
  </si>
  <si>
    <t>Groep C Winnaar</t>
  </si>
  <si>
    <t>Fitues i grupit C</t>
  </si>
  <si>
    <t>أول المجموعة C</t>
  </si>
  <si>
    <t>Победител Група C</t>
  </si>
  <si>
    <t>Guanyador del Grup C</t>
  </si>
  <si>
    <t>C组第一</t>
  </si>
  <si>
    <t>C組首名</t>
  </si>
  <si>
    <t>Grupa C Winner</t>
  </si>
  <si>
    <t>Gruppe C Vinder</t>
  </si>
  <si>
    <t>Lohkon C voittaja</t>
  </si>
  <si>
    <t>Groupe C Vainqueur</t>
  </si>
  <si>
    <t>ჯგუფი C-ს გამარჯვებული</t>
  </si>
  <si>
    <t>Sieger Gruppe C</t>
  </si>
  <si>
    <t>Νικητής Γ Ομίλου</t>
  </si>
  <si>
    <t>אלופת בית ג'</t>
  </si>
  <si>
    <t>C csoport győztese</t>
  </si>
  <si>
    <t>Pemenang Grup C</t>
  </si>
  <si>
    <t>1.sæti riðill C</t>
  </si>
  <si>
    <t>Vincitore gruppo C</t>
  </si>
  <si>
    <t>グループCの勝者</t>
  </si>
  <si>
    <t>C 조 수상작</t>
  </si>
  <si>
    <t>C grupės nugalėtojas</t>
  </si>
  <si>
    <t>Победник од група  C</t>
  </si>
  <si>
    <t>Johan Kumpulan C</t>
  </si>
  <si>
    <t>ގްރޫޕް ސީ އެއްވަނަ</t>
  </si>
  <si>
    <t>Grupp Ċ Winner</t>
  </si>
  <si>
    <t>C хэсгийг тэргүүлэгч</t>
  </si>
  <si>
    <t>Vinner Gruppe C</t>
  </si>
  <si>
    <t>تیم اول گروه C</t>
  </si>
  <si>
    <t>Grupa C Zwyciezca</t>
  </si>
  <si>
    <t>Vencedor do Grupo C</t>
  </si>
  <si>
    <t>Vencedor Grupo C</t>
  </si>
  <si>
    <t>Castigator Grupa C</t>
  </si>
  <si>
    <t>Победитель группы С</t>
  </si>
  <si>
    <t>Група Ц меча</t>
  </si>
  <si>
    <t>Skupina C Winner</t>
  </si>
  <si>
    <t>Primero Grupo C</t>
  </si>
  <si>
    <t>Ganador del Grupo C</t>
  </si>
  <si>
    <t>Vinnare grupp C</t>
  </si>
  <si>
    <t>ผู้ชนะ กลุ่ม C</t>
  </si>
  <si>
    <t>Grup C Birincisi</t>
  </si>
  <si>
    <t>Переможець групи C</t>
  </si>
  <si>
    <t>Nhất bảng C</t>
  </si>
  <si>
    <t>Group D Winner</t>
  </si>
  <si>
    <t>Groep D Winnaar</t>
  </si>
  <si>
    <t>Fitues i grupit D</t>
  </si>
  <si>
    <t>أول المجموعة D</t>
  </si>
  <si>
    <t>Победител Група D</t>
  </si>
  <si>
    <t>Guanyador del Grup D</t>
  </si>
  <si>
    <t>D组第一</t>
  </si>
  <si>
    <t>D組首名</t>
  </si>
  <si>
    <t>Grupa D Winner</t>
  </si>
  <si>
    <t>Gruppe D Vinder</t>
  </si>
  <si>
    <t>Lohkon D voittaja</t>
  </si>
  <si>
    <t>Groupe D Vainqueur</t>
  </si>
  <si>
    <t>ჯგუფი D-ს გამარჯვებული</t>
  </si>
  <si>
    <t>Sieger Gruppe D</t>
  </si>
  <si>
    <t>Νικητής Δ Ομίλου</t>
  </si>
  <si>
    <t>אלופת בית ד'</t>
  </si>
  <si>
    <t>D csoport győztese</t>
  </si>
  <si>
    <t>Pemenang Grup D</t>
  </si>
  <si>
    <t>1.sæti riðill D</t>
  </si>
  <si>
    <t>Vincitore gruppo D</t>
  </si>
  <si>
    <t>グループDの勝者</t>
  </si>
  <si>
    <t>D 조 수상작</t>
  </si>
  <si>
    <t>D grupės nugalėtojas</t>
  </si>
  <si>
    <t>Победник од група  D</t>
  </si>
  <si>
    <t>Johan Kumpulan D</t>
  </si>
  <si>
    <t>ގްރޫޕް ޑީ އެއްވަނަ</t>
  </si>
  <si>
    <t>Grupp D Winner</t>
  </si>
  <si>
    <t>D хэсгийг тэргүүлэгч</t>
  </si>
  <si>
    <t>Vinner Gruppe D</t>
  </si>
  <si>
    <t>تیم اول گروه D</t>
  </si>
  <si>
    <t>Grupa D Zwyciezca</t>
  </si>
  <si>
    <t>Vencedor do Grupo D</t>
  </si>
  <si>
    <t>Vencedor Grupo D</t>
  </si>
  <si>
    <t>Castigator Grupa D</t>
  </si>
  <si>
    <t>Победитель группы D</t>
  </si>
  <si>
    <t>Група Д меча</t>
  </si>
  <si>
    <t>Skupina D Zmagovalec</t>
  </si>
  <si>
    <t>Primero Grupo D</t>
  </si>
  <si>
    <t>Ganador del Grupo D</t>
  </si>
  <si>
    <t>Vinnare grupp D</t>
  </si>
  <si>
    <t>ผู้ชนะ กลุ่ม D</t>
  </si>
  <si>
    <t>Grup D Birincisi</t>
  </si>
  <si>
    <t>Переможець групи D</t>
  </si>
  <si>
    <t>Nhất bảng D</t>
  </si>
  <si>
    <t>Group A Runner Up</t>
  </si>
  <si>
    <t>Groep A Runner Up</t>
  </si>
  <si>
    <t>Vendi i dytë i Grupit A</t>
  </si>
  <si>
    <t>ثاني المجموعة A</t>
  </si>
  <si>
    <t>Група А Второ място</t>
  </si>
  <si>
    <t>Subcampió del Grup A</t>
  </si>
  <si>
    <t>A组第二</t>
  </si>
  <si>
    <t>A組次名</t>
  </si>
  <si>
    <t>Grupa Runner Up</t>
  </si>
  <si>
    <t>Gruppe A 2. plads</t>
  </si>
  <si>
    <t>Groep A Tweede Plaats</t>
  </si>
  <si>
    <t>Lohkon A kakkonen</t>
  </si>
  <si>
    <t>Second Groupe A</t>
  </si>
  <si>
    <t>ჯგუფი A-ს მეორე ადგილი</t>
  </si>
  <si>
    <t>Zweiter Gruppe A</t>
  </si>
  <si>
    <t>Δεύτερος Α Ομίλου</t>
  </si>
  <si>
    <t>סגנית בית א'</t>
  </si>
  <si>
    <t>A csoport 2. helyezettje</t>
  </si>
  <si>
    <t>Runner Up Grup A</t>
  </si>
  <si>
    <t>2.sæti riðill A</t>
  </si>
  <si>
    <t>Seconda gruppo A</t>
  </si>
  <si>
    <t>グループのランナーを開設する</t>
  </si>
  <si>
    <t>조 준우승</t>
  </si>
  <si>
    <t>Grupė wicemistrz</t>
  </si>
  <si>
    <t>Второ место од група A</t>
  </si>
  <si>
    <t>Naib Johan Kumpulan A</t>
  </si>
  <si>
    <t>ގްރޫޕް އޭ ދެވަނަ</t>
  </si>
  <si>
    <t>Grupp A Runner Up</t>
  </si>
  <si>
    <t>A хэсгийг удаалагч</t>
  </si>
  <si>
    <t>Andreplass Gruppe A</t>
  </si>
  <si>
    <t>تیم دوم گروه A</t>
  </si>
  <si>
    <t>Grupa A 2gi</t>
  </si>
  <si>
    <t>Segundo Colocado do Grupo A</t>
  </si>
  <si>
    <t>2º Classificado Grupo A</t>
  </si>
  <si>
    <t>Locul Secund Grupa A</t>
  </si>
  <si>
    <t>2-е место группа A</t>
  </si>
  <si>
    <t>Група виљушкари Горе</t>
  </si>
  <si>
    <t>Druhý z A skupiny</t>
  </si>
  <si>
    <t>Skupina Runner Up</t>
  </si>
  <si>
    <t>Segundo Grupo A</t>
  </si>
  <si>
    <t>Subcampeón del Grupo A</t>
  </si>
  <si>
    <t>Tvåa grupp A</t>
  </si>
  <si>
    <t xml:space="preserve">ที่สอง กลุ่ม A </t>
  </si>
  <si>
    <t>Grup A İkincisi</t>
  </si>
  <si>
    <t>Друге місце в групі А</t>
  </si>
  <si>
    <t>Nhì bảng A</t>
  </si>
  <si>
    <t>Group B Runner Up</t>
  </si>
  <si>
    <t>Groep B Runner Up</t>
  </si>
  <si>
    <t>Vendi i dytë i Grupit B</t>
  </si>
  <si>
    <t>ثاني المجموعة B</t>
  </si>
  <si>
    <t>Група B Второ място</t>
  </si>
  <si>
    <t>Subcampió del Grup B</t>
  </si>
  <si>
    <t>B组第二</t>
  </si>
  <si>
    <t>B組次名</t>
  </si>
  <si>
    <t>Grupa B Runner Up</t>
  </si>
  <si>
    <t>Gruppe B 2. plads</t>
  </si>
  <si>
    <t>Groep B Tweede Plaats</t>
  </si>
  <si>
    <t>Lohkon B kakkonen</t>
  </si>
  <si>
    <t>Second Groupe B</t>
  </si>
  <si>
    <t>ჯგუფი B-ს მეორე ადგილი</t>
  </si>
  <si>
    <t>Zweiter Gruppe B</t>
  </si>
  <si>
    <t>Δεύτερος Β Ομίλου</t>
  </si>
  <si>
    <t>סגנית בית ב'</t>
  </si>
  <si>
    <t>B csoport 2. helyezettje</t>
  </si>
  <si>
    <t>Runner Up Grup B</t>
  </si>
  <si>
    <t>2.sæti riðill B</t>
  </si>
  <si>
    <t>Seconda gruppo B</t>
  </si>
  <si>
    <t>グループBのランナーを開設する</t>
  </si>
  <si>
    <t>B 조 준우승</t>
  </si>
  <si>
    <t>B grupė wicemistrz</t>
  </si>
  <si>
    <t>Второ место од група B</t>
  </si>
  <si>
    <t>Naib Johan Kumpulan B</t>
  </si>
  <si>
    <t>ގްރޫޕް ބީ ދެވަނަ</t>
  </si>
  <si>
    <t>Grupp B Runner Up</t>
  </si>
  <si>
    <t>B хэсгийг удаалагч</t>
  </si>
  <si>
    <t>Andreplass Gruppe B</t>
  </si>
  <si>
    <t>تیم دوم گروه B</t>
  </si>
  <si>
    <t>Grupa B 2gi</t>
  </si>
  <si>
    <t>Segundo Colocado do Grupo B</t>
  </si>
  <si>
    <t>2º Classificado Grupo B</t>
  </si>
  <si>
    <t>Locul Secund Grupa B</t>
  </si>
  <si>
    <t>2-е место группа B</t>
  </si>
  <si>
    <t>Група Б виљушкари Горе</t>
  </si>
  <si>
    <t>Druhý z B skupiny</t>
  </si>
  <si>
    <t>Skupina B Runner Up</t>
  </si>
  <si>
    <t>Segundo Grupo B</t>
  </si>
  <si>
    <t>Subcampeón del Grupo B</t>
  </si>
  <si>
    <t>Tvåa grupp B</t>
  </si>
  <si>
    <t>ที่สอง กลุ่ม B</t>
  </si>
  <si>
    <t>Grup B İkincisi</t>
  </si>
  <si>
    <t>Друге місце в групі B</t>
  </si>
  <si>
    <t>Nhì bảng B</t>
  </si>
  <si>
    <t>Group C Runner Up</t>
  </si>
  <si>
    <t>Groep C Runner Up</t>
  </si>
  <si>
    <t>Vendi i dytë i Grupit C</t>
  </si>
  <si>
    <t>ثاني المجموعة C</t>
  </si>
  <si>
    <t>Група C Второ място</t>
  </si>
  <si>
    <t>Subcampió del Grup C</t>
  </si>
  <si>
    <t>C组第二</t>
  </si>
  <si>
    <t>C組次名</t>
  </si>
  <si>
    <t>Grupa C Runner Up</t>
  </si>
  <si>
    <t>Gruppe C 2. plads</t>
  </si>
  <si>
    <t>Groep C Tweede Plaats</t>
  </si>
  <si>
    <t>Lohkon C kakkonen</t>
  </si>
  <si>
    <t>Second Groupe C</t>
  </si>
  <si>
    <t>ჯგუფი C-ს მეორე ადგილი</t>
  </si>
  <si>
    <t>Zweiter Gruppe C</t>
  </si>
  <si>
    <t>Δεύτερος Γ Ομίλου</t>
  </si>
  <si>
    <t>סגנית בית ג'</t>
  </si>
  <si>
    <t>C csoport 2. helyezettje</t>
  </si>
  <si>
    <t>Runner Up Grup C</t>
  </si>
  <si>
    <t>2.sæti riðill C</t>
  </si>
  <si>
    <t>Seconda gruppo C</t>
  </si>
  <si>
    <t>グループCのランナーを開設する</t>
  </si>
  <si>
    <t>C 조 준우승</t>
  </si>
  <si>
    <t>C grupė wicemistrz</t>
  </si>
  <si>
    <t>Второ место од група C</t>
  </si>
  <si>
    <t>Naib Johan Kumpulan C</t>
  </si>
  <si>
    <t>ގްރޫޕް ސީ ދެވަނަ</t>
  </si>
  <si>
    <t>Grupp Ċ Runner Up</t>
  </si>
  <si>
    <t>C хэсгийг удаалагч</t>
  </si>
  <si>
    <t>Andreplass Gruppe C</t>
  </si>
  <si>
    <t>تیم دوم گروه C</t>
  </si>
  <si>
    <t>Grupa C 2gi</t>
  </si>
  <si>
    <t>Segundo Colocado do Grupo C</t>
  </si>
  <si>
    <t>2º Classificado Grupo C</t>
  </si>
  <si>
    <t>Locul Secund Grupa C</t>
  </si>
  <si>
    <t>2-е место группа C</t>
  </si>
  <si>
    <t>Група Ц виљушкари Горе</t>
  </si>
  <si>
    <t>Druhý z C skupiny</t>
  </si>
  <si>
    <t>Skupina C Runner Up</t>
  </si>
  <si>
    <t>Segundo Grupo C</t>
  </si>
  <si>
    <t>Tvåa grupp C</t>
  </si>
  <si>
    <t>ที่สอง กลุ่ม C</t>
  </si>
  <si>
    <t>Grup C İkincisi</t>
  </si>
  <si>
    <t>Друге місце в групі C</t>
  </si>
  <si>
    <t>Nhì bảng C</t>
  </si>
  <si>
    <t>Group D Runner Up</t>
  </si>
  <si>
    <t>Groep D Runner Up</t>
  </si>
  <si>
    <t>Vendi i dytë i Grupit D</t>
  </si>
  <si>
    <t>ثاني المجموعة D</t>
  </si>
  <si>
    <t>Група D Второ място</t>
  </si>
  <si>
    <t>Subcampió del Grup D</t>
  </si>
  <si>
    <t>D组第二</t>
  </si>
  <si>
    <t>D組次名</t>
  </si>
  <si>
    <t>Grupa D Runner Up</t>
  </si>
  <si>
    <t>Gruppe D 2. plads</t>
  </si>
  <si>
    <t>Groep D Tweede Plaats</t>
  </si>
  <si>
    <t>Lohkon D kakkonen</t>
  </si>
  <si>
    <t>Second Groupe D</t>
  </si>
  <si>
    <t>ჯგუფი D-ს მეორე ადგილი</t>
  </si>
  <si>
    <t>Zweiter Gruppe D</t>
  </si>
  <si>
    <t>Δεύτερος Δ Ομίλου</t>
  </si>
  <si>
    <t>סגנית בית ד'</t>
  </si>
  <si>
    <t>D csoport 2. helyezettje</t>
  </si>
  <si>
    <t>Runner Up Grup D</t>
  </si>
  <si>
    <t>2.sæti riðill D</t>
  </si>
  <si>
    <t>Seconda gruppo D</t>
  </si>
  <si>
    <t>グループDランナーを開設する</t>
  </si>
  <si>
    <t>D 조 준우승</t>
  </si>
  <si>
    <t>D grupėje antrą vietą</t>
  </si>
  <si>
    <t>Второ место од група D</t>
  </si>
  <si>
    <t>Naib Johan Kumpulan D</t>
  </si>
  <si>
    <t>ގްރޫޕް ޑީ ދެވަނަ</t>
  </si>
  <si>
    <t>Grupp D Runner Up</t>
  </si>
  <si>
    <t>D хэсгийг удаалагч</t>
  </si>
  <si>
    <t>Andreplass Gruppe D</t>
  </si>
  <si>
    <t>تیم دوم گروه D</t>
  </si>
  <si>
    <t>Grupa D 2gi</t>
  </si>
  <si>
    <t>Segundo Colocado do Grupo D</t>
  </si>
  <si>
    <t>2º Classificado Grupo D</t>
  </si>
  <si>
    <t>Locul Secund Grupa D</t>
  </si>
  <si>
    <t>2-е место группа D</t>
  </si>
  <si>
    <t>Група Д виљушкари Горе</t>
  </si>
  <si>
    <t>Druhý z D skupiny</t>
  </si>
  <si>
    <t>Skupina D Runner Up</t>
  </si>
  <si>
    <t>Segundo Grupo D</t>
  </si>
  <si>
    <t>Tvåa grupp D</t>
  </si>
  <si>
    <t>ที่สอง กลุ่ม D</t>
  </si>
  <si>
    <t>Grup D İkincisi</t>
  </si>
  <si>
    <t>Друге місце в групі D</t>
  </si>
  <si>
    <t>Nhì bảng D</t>
  </si>
  <si>
    <t>Match 25 Winner</t>
  </si>
  <si>
    <t>Match 25 Winnaar</t>
  </si>
  <si>
    <t>Fitues i ndeshjes së 25</t>
  </si>
  <si>
    <t>رابح المباراة 25</t>
  </si>
  <si>
    <t>Носител на срещата 25</t>
  </si>
  <si>
    <t>Guanyador del partit 25</t>
  </si>
  <si>
    <t>25 胜者</t>
  </si>
  <si>
    <t>賽事25勝方</t>
  </si>
  <si>
    <t>Match Winner 25</t>
  </si>
  <si>
    <t>Kamp 25 Vinder</t>
  </si>
  <si>
    <t>Wedstrijd 25 Winnaar</t>
  </si>
  <si>
    <t>Ottelun 25 voittaja</t>
  </si>
  <si>
    <t>Match 25 Vainqueur</t>
  </si>
  <si>
    <t>25-ე მატჩის გამარჯვებული</t>
  </si>
  <si>
    <t>Sieger Spiel 25</t>
  </si>
  <si>
    <t>Νικητής Αγώνα 25</t>
  </si>
  <si>
    <t>מנצחת משחק מספר 25</t>
  </si>
  <si>
    <t>25 mérkőzés győztese</t>
  </si>
  <si>
    <t>Pemenang Pertandingan 25</t>
  </si>
  <si>
    <t>Sigurvegari leikur 25</t>
  </si>
  <si>
    <t>Vincitore partita 25</t>
  </si>
  <si>
    <t>マッチ25勝者</t>
  </si>
  <si>
    <t>경기 25 수상작</t>
  </si>
  <si>
    <t>Победник од меч 25</t>
  </si>
  <si>
    <t>Johan Perlawanan 25</t>
  </si>
  <si>
    <t>މެޗް 25 - މޮޅުވީ</t>
  </si>
  <si>
    <t>Winner Match 25</t>
  </si>
  <si>
    <t>25 дахь тоглолтын ялагч</t>
  </si>
  <si>
    <t>Vinner Kamp 25</t>
  </si>
  <si>
    <t>برنده بازی 25</t>
  </si>
  <si>
    <t>Mecz 25 Zwyciezca</t>
  </si>
  <si>
    <t>Vencedor do Jogo 25</t>
  </si>
  <si>
    <t>Vencedor Jogo 25</t>
  </si>
  <si>
    <t>Castigator Meci 25</t>
  </si>
  <si>
    <t>Победитель матча 25</t>
  </si>
  <si>
    <t>Победник меча 25</t>
  </si>
  <si>
    <t>Víťaz zápasu č.25</t>
  </si>
  <si>
    <t>Ganador partido 25</t>
  </si>
  <si>
    <t>Ganador del partido 25</t>
  </si>
  <si>
    <t>Vinnare match 25</t>
  </si>
  <si>
    <t>ผู้ชนะคู่ที่ 25</t>
  </si>
  <si>
    <t>Maç 25 Galibi</t>
  </si>
  <si>
    <t>Переможець матчу № 25</t>
  </si>
  <si>
    <t>Thắng trận 25</t>
  </si>
  <si>
    <t>Match 26 Winner</t>
  </si>
  <si>
    <t>Match 26 Winnaar</t>
  </si>
  <si>
    <t>Fitues i ndeshjes së 26</t>
  </si>
  <si>
    <t>رابح المباراة 26</t>
  </si>
  <si>
    <t>Носител на срещата 26</t>
  </si>
  <si>
    <t>Guanyador del partit 26</t>
  </si>
  <si>
    <t>26 胜者</t>
  </si>
  <si>
    <t>賽事26勝方</t>
  </si>
  <si>
    <t>Match Winner 26</t>
  </si>
  <si>
    <t>Kamp 26 Vinder</t>
  </si>
  <si>
    <t>Wedstrijd 26 Winnaar</t>
  </si>
  <si>
    <t>Ottelun 26 voittaja</t>
  </si>
  <si>
    <t>Match 26 Vainqueur</t>
  </si>
  <si>
    <t>26-ე მატჩის გამარჯვებული</t>
  </si>
  <si>
    <t>Sieger Spiel 26</t>
  </si>
  <si>
    <t>Νικητής Αγώνα 26</t>
  </si>
  <si>
    <t>מנצחת משחק מספר 26</t>
  </si>
  <si>
    <t>26 mérkőzés győztese</t>
  </si>
  <si>
    <t>Pemenang Pertandingan 26</t>
  </si>
  <si>
    <t>Sigurvegari leikur 26</t>
  </si>
  <si>
    <t>Vincitore partita 26</t>
  </si>
  <si>
    <t>マッチ26勝者</t>
  </si>
  <si>
    <t>경기 26 수상작</t>
  </si>
  <si>
    <t>Победник од меч 26</t>
  </si>
  <si>
    <t>Johan Perlawanan 26</t>
  </si>
  <si>
    <t>މެޗް 26 - މޮޅުވީ</t>
  </si>
  <si>
    <t>Winner Match 26</t>
  </si>
  <si>
    <t>26 дэх тоглолтын ялагч</t>
  </si>
  <si>
    <t>Vinner Kamp 26</t>
  </si>
  <si>
    <t>برنده بازی 26</t>
  </si>
  <si>
    <t>Mecz 26 Zwyciezca</t>
  </si>
  <si>
    <t>Vencedor do Jogo 26</t>
  </si>
  <si>
    <t>Vencedor Jogo 26</t>
  </si>
  <si>
    <t>Castigator Meci 26</t>
  </si>
  <si>
    <t>Победитель матча 26</t>
  </si>
  <si>
    <t>Победник меча 26</t>
  </si>
  <si>
    <t>Víťaz zápasu č.26</t>
  </si>
  <si>
    <t>Ganador partido 26</t>
  </si>
  <si>
    <t>Ganador del partido 26</t>
  </si>
  <si>
    <t>Vinnare match 26</t>
  </si>
  <si>
    <t>ผู้ชนะคู่ที่ 26</t>
  </si>
  <si>
    <t>Maç 26 Galibi</t>
  </si>
  <si>
    <t>Переможець матчу № 26</t>
  </si>
  <si>
    <t>Thắng trận 26</t>
  </si>
  <si>
    <t>Match 27 Winner</t>
  </si>
  <si>
    <t>Match 27 Winnaar</t>
  </si>
  <si>
    <t>Fitues i ndeshjes së 27</t>
  </si>
  <si>
    <t>رابح المباراة 27</t>
  </si>
  <si>
    <t>Носител на срещата 27</t>
  </si>
  <si>
    <t>Guanyador del partit 27</t>
  </si>
  <si>
    <t>27 胜者</t>
  </si>
  <si>
    <t>賽事27勝方</t>
  </si>
  <si>
    <t>Match Winner 27</t>
  </si>
  <si>
    <t>Kamp 27 Vinder</t>
  </si>
  <si>
    <t>Wedstrijd 27 Winnaar</t>
  </si>
  <si>
    <t>Ottelun 27 voittaja</t>
  </si>
  <si>
    <t>Match 27 Vainqueur</t>
  </si>
  <si>
    <t>27-ე მატჩის გამარჯვებული</t>
  </si>
  <si>
    <t>Sieger Spiel 27</t>
  </si>
  <si>
    <t>Νικητής Αγώνα 27</t>
  </si>
  <si>
    <t>מנצחת משחק מספר 27</t>
  </si>
  <si>
    <t>27 mérkőzés győztese</t>
  </si>
  <si>
    <t>Pemenang Pertandingan 27</t>
  </si>
  <si>
    <t>Sigurvegari leikur 27</t>
  </si>
  <si>
    <t>Vincitore partita 27</t>
  </si>
  <si>
    <t>マッチ27勝者</t>
  </si>
  <si>
    <t>경기 27 수상작</t>
  </si>
  <si>
    <t>Победник од меч 27</t>
  </si>
  <si>
    <t>Johan Perlawanan 27</t>
  </si>
  <si>
    <t>މެޗް 27 - މޮޅުވީ</t>
  </si>
  <si>
    <t>Winner Match 27</t>
  </si>
  <si>
    <t>27 дахь тоглолтын ялагч</t>
  </si>
  <si>
    <t>Vinner Kamp 27</t>
  </si>
  <si>
    <t>برنده بازی 27</t>
  </si>
  <si>
    <t>Mecz 27 Zwyciezca</t>
  </si>
  <si>
    <t>Vencedor do Jogo 27</t>
  </si>
  <si>
    <t>Vencedor Jogo 27</t>
  </si>
  <si>
    <t>Castigator Meci 27</t>
  </si>
  <si>
    <t>Победитель матча 27</t>
  </si>
  <si>
    <t>Победник меча 27</t>
  </si>
  <si>
    <t>Víťaz zápasu č.27</t>
  </si>
  <si>
    <t>Ganador partido 27</t>
  </si>
  <si>
    <t>Ganador del partido 27</t>
  </si>
  <si>
    <t>Vinnare match 27</t>
  </si>
  <si>
    <t>ผู้ชนะคู่ที่ 27</t>
  </si>
  <si>
    <t>Maç 27 Galibi</t>
  </si>
  <si>
    <t>Переможець матчу № 27</t>
  </si>
  <si>
    <t>Thắng trận 27</t>
  </si>
  <si>
    <t>Match 28 Winner</t>
  </si>
  <si>
    <t>Match 28 Winnaar</t>
  </si>
  <si>
    <t>Fitues i ndeshjes së 28</t>
  </si>
  <si>
    <t>رابح المباراة 28</t>
  </si>
  <si>
    <t>Носител на срещата 28</t>
  </si>
  <si>
    <t>Guanyador del partit 28</t>
  </si>
  <si>
    <t>28 胜者</t>
  </si>
  <si>
    <t>賽事28勝方</t>
  </si>
  <si>
    <t>Match Winner 28</t>
  </si>
  <si>
    <t>Kamp 28 Vinder</t>
  </si>
  <si>
    <t>Wedstrijd 28 Winnaar</t>
  </si>
  <si>
    <t>Ottelun 28 voittaja</t>
  </si>
  <si>
    <t>Match 28 Vainqueur</t>
  </si>
  <si>
    <t>28-ე მატჩის გამარჯვებული</t>
  </si>
  <si>
    <t>Sieger Spiel 28</t>
  </si>
  <si>
    <t>Νικητής Αγώνα 28</t>
  </si>
  <si>
    <t>מנצחת משחק מספר 28</t>
  </si>
  <si>
    <t>28 mérkőzés győztese</t>
  </si>
  <si>
    <t>Pemenang Pertandingan 28</t>
  </si>
  <si>
    <t>Sigurvegari leikur 28</t>
  </si>
  <si>
    <t>Vincitore partita 28</t>
  </si>
  <si>
    <t>マッチ28勝者</t>
  </si>
  <si>
    <t>경기 28 수상작</t>
  </si>
  <si>
    <t>Победник од меч 28</t>
  </si>
  <si>
    <t>Johan Perlawanan 28</t>
  </si>
  <si>
    <t>މެޗް 28 - މޮޅުވީ</t>
  </si>
  <si>
    <t>Winner Match 28</t>
  </si>
  <si>
    <t>28 дахь тоглолтын ялагч</t>
  </si>
  <si>
    <t>Vinner Kamp 28</t>
  </si>
  <si>
    <t>برنده بازی 28</t>
  </si>
  <si>
    <t>Mecz 28 Zwyciezca</t>
  </si>
  <si>
    <t>Vencedor do Jogo 28</t>
  </si>
  <si>
    <t>Vencedor Jogo 28</t>
  </si>
  <si>
    <t>Castigator Meci 28</t>
  </si>
  <si>
    <t>Победитель матча 28</t>
  </si>
  <si>
    <t>Победник меча 28</t>
  </si>
  <si>
    <t>Víťaz zápasu č.28</t>
  </si>
  <si>
    <t>Ganador partido 28</t>
  </si>
  <si>
    <t>Ganador del partido 28</t>
  </si>
  <si>
    <t>Vinnare match 28</t>
  </si>
  <si>
    <t>ผู้ชนะคู่ที่ 28</t>
  </si>
  <si>
    <t>Maç 28 Galibi</t>
  </si>
  <si>
    <t>Переможець матчу № 28</t>
  </si>
  <si>
    <t>Thắng trận 28</t>
  </si>
  <si>
    <t>Match 29 Winner</t>
  </si>
  <si>
    <t>Match 29 Winnaar</t>
  </si>
  <si>
    <t>Fitues i ndeshjes së 29</t>
  </si>
  <si>
    <t>رابح المباراة 29</t>
  </si>
  <si>
    <t>Носител на срещата 29</t>
  </si>
  <si>
    <t>Guanyador del partit 29</t>
  </si>
  <si>
    <t>29 胜者</t>
  </si>
  <si>
    <t>賽事29勝方</t>
  </si>
  <si>
    <t>Match Winner 29</t>
  </si>
  <si>
    <t>Kamp 29 Vinder</t>
  </si>
  <si>
    <t>Wedstrijd 29 Winnaar</t>
  </si>
  <si>
    <t>Ottelun 29 voittaja</t>
  </si>
  <si>
    <t>Match 29 Vainqueur</t>
  </si>
  <si>
    <t>29-ე მატჩის გამარჯვებული</t>
  </si>
  <si>
    <t>Sieger Spiel 29</t>
  </si>
  <si>
    <t>Νικητής Αγώνα 29</t>
  </si>
  <si>
    <t>מנצחת משחק מספר 29</t>
  </si>
  <si>
    <t>29 mérkőzés győztese</t>
  </si>
  <si>
    <t>Pemenang Pertandingan 29</t>
  </si>
  <si>
    <t>Sigurvegari leikur 29</t>
  </si>
  <si>
    <t>Vincitore partita 29</t>
  </si>
  <si>
    <t>マッチ29勝者</t>
  </si>
  <si>
    <t>경기 29 수상작</t>
  </si>
  <si>
    <t>Победник од меч 29</t>
  </si>
  <si>
    <t>Johan Perlawanan 29</t>
  </si>
  <si>
    <t>މެޗް 29 - މޮޅުވީ</t>
  </si>
  <si>
    <t>Winner Match 29</t>
  </si>
  <si>
    <t>29 дахь тоглолтын ялагч</t>
  </si>
  <si>
    <t>Vinner Kamp 29</t>
  </si>
  <si>
    <t>برنده بازی 29</t>
  </si>
  <si>
    <t>Mecz 29 Zwyciezca</t>
  </si>
  <si>
    <t>Vencedor do Jogo 29</t>
  </si>
  <si>
    <t>Vencedor Jogo 29</t>
  </si>
  <si>
    <t>Castigator Meci 29</t>
  </si>
  <si>
    <t>Победитель матча 29</t>
  </si>
  <si>
    <t>Победник меча 29</t>
  </si>
  <si>
    <t>Víťaz zápasu č.29</t>
  </si>
  <si>
    <t>Ganador partido 29</t>
  </si>
  <si>
    <t>Ganador del partido 29</t>
  </si>
  <si>
    <t>Vinnare match 29</t>
  </si>
  <si>
    <t>ผู้ชนะคู่ที่ 29</t>
  </si>
  <si>
    <t>Maç 29 Galibi</t>
  </si>
  <si>
    <t>Переможець матчу № 29</t>
  </si>
  <si>
    <t>Thắng trận 29</t>
  </si>
  <si>
    <t>Match 30 Winner</t>
  </si>
  <si>
    <t>Match 30 Winnaar</t>
  </si>
  <si>
    <t>Fitues i ndeshjes së 30</t>
  </si>
  <si>
    <t>رابح المباراة 30</t>
  </si>
  <si>
    <t>Носител на срещата 30</t>
  </si>
  <si>
    <t>Guanyador del partit 30</t>
  </si>
  <si>
    <t>30 胜者</t>
  </si>
  <si>
    <t>賽事30勝方</t>
  </si>
  <si>
    <t>Match Winner 30</t>
  </si>
  <si>
    <t>Kamp 30 Vinder</t>
  </si>
  <si>
    <t>Wedstrijd 30 Winnaar</t>
  </si>
  <si>
    <t>Ottelun 30 voittaja</t>
  </si>
  <si>
    <t>Match 30 Vainqueur</t>
  </si>
  <si>
    <t>30-ე მატჩის გამარჯვებული</t>
  </si>
  <si>
    <t>Sieger Spiel 30</t>
  </si>
  <si>
    <t>Νικητής Αγώνα 30</t>
  </si>
  <si>
    <t>מנצחת משחק מספר 30</t>
  </si>
  <si>
    <t>30 mérkőzés győztese</t>
  </si>
  <si>
    <t>Pemenang Pertandingan 30</t>
  </si>
  <si>
    <t>Sigurvegari leikur 30</t>
  </si>
  <si>
    <t>Vincitore partita 30</t>
  </si>
  <si>
    <t>マッチ30勝者</t>
  </si>
  <si>
    <t>경기 30 수상작</t>
  </si>
  <si>
    <t>Победник од меч 30</t>
  </si>
  <si>
    <t>Johan Perlawanan 30</t>
  </si>
  <si>
    <t>މެޗް 30 - މޮޅުވީ</t>
  </si>
  <si>
    <t>Winner Match 30</t>
  </si>
  <si>
    <t>30 дахь тоглолтын ялагч</t>
  </si>
  <si>
    <t>Vinner Kamp 30</t>
  </si>
  <si>
    <t>برنده بازی 30</t>
  </si>
  <si>
    <t>Mecz 30 Zwyciezca</t>
  </si>
  <si>
    <t>Vencedor do Jogo 30</t>
  </si>
  <si>
    <t>Vencedor Jogo 30</t>
  </si>
  <si>
    <t>Castigator Meci 30</t>
  </si>
  <si>
    <t>Победитель матча 30</t>
  </si>
  <si>
    <t>Победник меча 30</t>
  </si>
  <si>
    <t>Víťaz zápasu č.30</t>
  </si>
  <si>
    <t>Ganador partido 30</t>
  </si>
  <si>
    <t>Ganador del partido 30</t>
  </si>
  <si>
    <t>Vinnare match 30</t>
  </si>
  <si>
    <t>ผู้ชนะคู่ที่ 30</t>
  </si>
  <si>
    <t>Maç 30 Galibi</t>
  </si>
  <si>
    <t>Переможець матчу № 30</t>
  </si>
  <si>
    <t>Thắng trận 30</t>
  </si>
  <si>
    <t>Match 31 Winner</t>
  </si>
  <si>
    <t>Match 31 Winnaar</t>
  </si>
  <si>
    <t>Fitues i ndeshjes së 31</t>
  </si>
  <si>
    <t>رابح المباراة 31</t>
  </si>
  <si>
    <t>Носител на срещата 31</t>
  </si>
  <si>
    <t>Guanyador del partit 31</t>
  </si>
  <si>
    <t>31 胜者</t>
  </si>
  <si>
    <t>賽事31勝方</t>
  </si>
  <si>
    <t>Match Winner 31</t>
  </si>
  <si>
    <t>Kamp 31 Vinder</t>
  </si>
  <si>
    <t>Wedstrijd 31 Winnaar</t>
  </si>
  <si>
    <t>Ottelun 31 voittaja</t>
  </si>
  <si>
    <t>Match 31 Vainqueur</t>
  </si>
  <si>
    <t>31-ე მატჩის გამარჯვებული</t>
  </si>
  <si>
    <t>Sieger Spiel 31</t>
  </si>
  <si>
    <t>Νικητής Αγώνα 31</t>
  </si>
  <si>
    <t>מנצחת משחק מספר 31</t>
  </si>
  <si>
    <t>31 mérkőzés győztese</t>
  </si>
  <si>
    <t>Pemenang Pertandingan 31</t>
  </si>
  <si>
    <t>Sigurvegari leikur 31</t>
  </si>
  <si>
    <t>Vincitore partita 31</t>
  </si>
  <si>
    <t>マッチ31勝者</t>
  </si>
  <si>
    <t>경기 31 수상작</t>
  </si>
  <si>
    <t>Победник од меч 31</t>
  </si>
  <si>
    <t>Johan Perlawanan 31</t>
  </si>
  <si>
    <t>މެޗް 31 - މޮޅުވީ</t>
  </si>
  <si>
    <t>Winner Match 31</t>
  </si>
  <si>
    <t>31 дэх тоглолтын ялагч</t>
  </si>
  <si>
    <t>Vinner Kamp 31</t>
  </si>
  <si>
    <t>برنده بازی 31</t>
  </si>
  <si>
    <t>Mecz 31 Zwyciezca</t>
  </si>
  <si>
    <t>Vencedor do Jogo 31</t>
  </si>
  <si>
    <t>Vencedor Jogo 31</t>
  </si>
  <si>
    <t>Castigator Meci 31</t>
  </si>
  <si>
    <t>Победитель матча 31</t>
  </si>
  <si>
    <t>Победник меча 31</t>
  </si>
  <si>
    <t>Víťaz zápasu č.31</t>
  </si>
  <si>
    <t>Ganador partido 31</t>
  </si>
  <si>
    <t>Ganador del partido 31</t>
  </si>
  <si>
    <t>Vinnare match 31</t>
  </si>
  <si>
    <t>ผู้ชนะคู่ที่ 31</t>
  </si>
  <si>
    <t>Maç 31 Galibi</t>
  </si>
  <si>
    <t>Переможець матчу № 31</t>
  </si>
  <si>
    <t>Thắng trận 31</t>
  </si>
  <si>
    <t>Visit exceltemplate.net for more templates and updates</t>
  </si>
  <si>
    <t>Besoek exceltemplate.net vir meer voorbeelde en updates</t>
  </si>
  <si>
    <t>Exceltemplate.net Vizitoni për templates më shumë dhe më të reja</t>
  </si>
  <si>
    <t>زيارة exceltemplate.net لمزيد من القوالب والتحديثات</t>
  </si>
  <si>
    <t>Посетете exceltemplate.net за повече шаблони и актуализации</t>
  </si>
  <si>
    <t>Visita exceltemplate.net per a les plantilles més i actualitzacions</t>
  </si>
  <si>
    <t>访问exceltemplate.net更多的模板和更新</t>
  </si>
  <si>
    <t>訪問 exceltemplate.net更多的模板和更新</t>
  </si>
  <si>
    <t>Posjetite exceltemplate.net za više predložaka i obnove</t>
  </si>
  <si>
    <t>Besøg exceltemplate.net for flere skabeloner og opdateringer</t>
  </si>
  <si>
    <t>Bezoek exceltemplate.net voor meer voorbeelden en updates</t>
  </si>
  <si>
    <t>Vieraile exceltemplate.net lisää malleja ja päivitykset</t>
  </si>
  <si>
    <t>Exceltemplate.net Visite pour des modèles et des mises à jour</t>
  </si>
  <si>
    <t>Besuchen Sie exceltemplate.net für mehrere Vorlagen und Updates</t>
  </si>
  <si>
    <t>Επισκεφθείτε exceltemplate.net για περισσότερα πρότυπα και ενημερώσεις</t>
  </si>
  <si>
    <t>Látogassa exceltemplate.net További sablonok és frissítések</t>
  </si>
  <si>
    <t>Kunjungi exceltemplate.net untuk template dan update terbaru</t>
  </si>
  <si>
    <t>Exceltemplate.net visita per i modelli più e aggiornamenti</t>
  </si>
  <si>
    <t>さらに、テンプレートや更新のための訪問exceltemplate.net</t>
  </si>
  <si>
    <t>더 많은 서식 파일과 업데이 트에 대한 방문 exceltemplate.net</t>
  </si>
  <si>
    <t>Aplankykite exceltemplate.net daugiau šablonų ir atnaujinimai</t>
  </si>
  <si>
    <t>Lawati exceltemplate.net untuk lebih template dan update</t>
  </si>
  <si>
    <t>Exceltemplate.net Visit għal mudelli aktar u l-aġġornamenti</t>
  </si>
  <si>
    <t>Exceltemplate.net wizyty Więcej szablonów i aktualizacje</t>
  </si>
  <si>
    <t>Visite exceltemplate.net para modelos mais e atualizações</t>
  </si>
  <si>
    <t>Vizitaţi exceltemplate.net pentru mai multe template-uri şi actualizări</t>
  </si>
  <si>
    <t>Посетите exceltemplate.net Дополнительные шаблоны и обновления</t>
  </si>
  <si>
    <t>Посетите ексцелтемплате.нет за више предложака и допуне</t>
  </si>
  <si>
    <t>Obiščite exceltemplate.net za več predlog in posodobitve</t>
  </si>
  <si>
    <t>Visita exceltemplate.net para las plantillas más y actualizaciones</t>
  </si>
  <si>
    <t>Besök exceltemplate.net för Fler mallar och uppdateringar</t>
  </si>
  <si>
    <t>Exceltemplate.net ดู แม่ แบบ เพิ่มเติม และ ปรับปรุง</t>
  </si>
  <si>
    <t>Daha fazla şablon ve güncellemeler için Visit exceltemplate.net</t>
  </si>
  <si>
    <t>Khám exceltemplate.net cho mẫu nhiều hơn và cập nhật</t>
  </si>
  <si>
    <t>Played</t>
  </si>
  <si>
    <t>Gespeel</t>
  </si>
  <si>
    <t>Lojë (L)</t>
  </si>
  <si>
    <t xml:space="preserve">لعب </t>
  </si>
  <si>
    <t>Играна</t>
  </si>
  <si>
    <t>Jugat</t>
  </si>
  <si>
    <t>賽事</t>
  </si>
  <si>
    <t>Gespeeld (P)</t>
  </si>
  <si>
    <t xml:space="preserve">Joué </t>
  </si>
  <si>
    <t xml:space="preserve">თამაში </t>
  </si>
  <si>
    <t>משחקים (מ)</t>
  </si>
  <si>
    <t>Játszott</t>
  </si>
  <si>
    <t>Main</t>
  </si>
  <si>
    <t>Giocate</t>
  </si>
  <si>
    <t>演奏</t>
  </si>
  <si>
    <t>종료</t>
  </si>
  <si>
    <t>Baigta</t>
  </si>
  <si>
    <t>Изиграни</t>
  </si>
  <si>
    <t>ކުޅުނު (ކ)</t>
  </si>
  <si>
    <t>Тоглосон</t>
  </si>
  <si>
    <t>Spilt</t>
  </si>
  <si>
    <t>بازی</t>
  </si>
  <si>
    <t>Gry</t>
  </si>
  <si>
    <t>Jogado</t>
  </si>
  <si>
    <t>Jucat</t>
  </si>
  <si>
    <t>Сыграно</t>
  </si>
  <si>
    <t>Одиграно</t>
  </si>
  <si>
    <t>Jugados</t>
  </si>
  <si>
    <t>Spelade</t>
  </si>
  <si>
    <t>เล่นแล้ว</t>
  </si>
  <si>
    <t>Oynanan</t>
  </si>
  <si>
    <t>Зіграно матчів</t>
  </si>
  <si>
    <t>Số trận</t>
  </si>
  <si>
    <t>Win</t>
  </si>
  <si>
    <t>Wen</t>
  </si>
  <si>
    <t>Fitore (F)</t>
  </si>
  <si>
    <t xml:space="preserve">فوز </t>
  </si>
  <si>
    <t>Спечели</t>
  </si>
  <si>
    <t>胜</t>
  </si>
  <si>
    <t>勝</t>
  </si>
  <si>
    <t>pobjeda</t>
  </si>
  <si>
    <t>Vundet</t>
  </si>
  <si>
    <t>Winst</t>
  </si>
  <si>
    <t>Voitot</t>
  </si>
  <si>
    <t>Gagné</t>
  </si>
  <si>
    <t>მოგება</t>
  </si>
  <si>
    <t>Gewonnen</t>
  </si>
  <si>
    <t>Νίκες</t>
  </si>
  <si>
    <t>נצחונות (נ)</t>
  </si>
  <si>
    <t>Nyert</t>
  </si>
  <si>
    <t>Menang</t>
  </si>
  <si>
    <t>Sigur</t>
  </si>
  <si>
    <t>Vinte</t>
  </si>
  <si>
    <t>勝つ</t>
  </si>
  <si>
    <t>승리</t>
  </si>
  <si>
    <t>laimėjimas</t>
  </si>
  <si>
    <t>Победени</t>
  </si>
  <si>
    <t>މޮޅުވި (މ)</t>
  </si>
  <si>
    <t>Хожил</t>
  </si>
  <si>
    <t>Vunnet</t>
  </si>
  <si>
    <t>برد</t>
  </si>
  <si>
    <t>Zwycieztwa</t>
  </si>
  <si>
    <t>Vitória</t>
  </si>
  <si>
    <t>Vitórias</t>
  </si>
  <si>
    <t>Castigat</t>
  </si>
  <si>
    <t>Победы</t>
  </si>
  <si>
    <t>Уин</t>
  </si>
  <si>
    <t>Výhry</t>
  </si>
  <si>
    <t>Ganados</t>
  </si>
  <si>
    <t>Vunna</t>
  </si>
  <si>
    <t>ชนะ</t>
  </si>
  <si>
    <t>Galibiyet</t>
  </si>
  <si>
    <t>Перемога</t>
  </si>
  <si>
    <t>Thắng</t>
  </si>
  <si>
    <t>Draw</t>
  </si>
  <si>
    <t>Trek</t>
  </si>
  <si>
    <t>Barazim (B)</t>
  </si>
  <si>
    <t xml:space="preserve">تعادل </t>
  </si>
  <si>
    <t>Рисувам</t>
  </si>
  <si>
    <t>Dibuixar</t>
  </si>
  <si>
    <t>平</t>
  </si>
  <si>
    <t>和</t>
  </si>
  <si>
    <t>Crtati</t>
  </si>
  <si>
    <t>Uafgjort</t>
  </si>
  <si>
    <t>Gelijk</t>
  </si>
  <si>
    <t>Tasapelit</t>
  </si>
  <si>
    <t>Nul</t>
  </si>
  <si>
    <t xml:space="preserve">ფრე </t>
  </si>
  <si>
    <t>Unentschieden</t>
  </si>
  <si>
    <t>Ισοπαλίες</t>
  </si>
  <si>
    <t>תיקו (ת)</t>
  </si>
  <si>
    <t>Döntetlen</t>
  </si>
  <si>
    <t>Seri</t>
  </si>
  <si>
    <t>Jafntefli</t>
  </si>
  <si>
    <t>Pareggiate</t>
  </si>
  <si>
    <t>描画する</t>
  </si>
  <si>
    <t>그리기</t>
  </si>
  <si>
    <t>Piešti</t>
  </si>
  <si>
    <t>Нерешени</t>
  </si>
  <si>
    <t>އެއްވަރުވި (އ)</t>
  </si>
  <si>
    <t>Pinġi</t>
  </si>
  <si>
    <t>Тэнцээ</t>
  </si>
  <si>
    <t>Uavgjort</t>
  </si>
  <si>
    <t>مساوی</t>
  </si>
  <si>
    <t>Remis</t>
  </si>
  <si>
    <t>Empate</t>
  </si>
  <si>
    <t>Empates</t>
  </si>
  <si>
    <t>Egal</t>
  </si>
  <si>
    <t>Ничьи</t>
  </si>
  <si>
    <t>Извлачење</t>
  </si>
  <si>
    <t>Remízy</t>
  </si>
  <si>
    <t>Risati</t>
  </si>
  <si>
    <t>Empatados</t>
  </si>
  <si>
    <t>Oavgjorda</t>
  </si>
  <si>
    <t>เสมอ</t>
  </si>
  <si>
    <t>Beraberlik</t>
  </si>
  <si>
    <t>Нічія</t>
  </si>
  <si>
    <t>Hoà</t>
  </si>
  <si>
    <t>Lose</t>
  </si>
  <si>
    <t>Verloor</t>
  </si>
  <si>
    <t>Humbje (H)</t>
  </si>
  <si>
    <t xml:space="preserve">خسارة </t>
  </si>
  <si>
    <t>Губя</t>
  </si>
  <si>
    <t>Perdre</t>
  </si>
  <si>
    <t>负</t>
  </si>
  <si>
    <t>負</t>
  </si>
  <si>
    <t>Gubiti</t>
  </si>
  <si>
    <t>Tabt</t>
  </si>
  <si>
    <t>Verlies</t>
  </si>
  <si>
    <t>Häviöt</t>
  </si>
  <si>
    <t>Perdu</t>
  </si>
  <si>
    <t xml:space="preserve">წაგება </t>
  </si>
  <si>
    <t>Verloren</t>
  </si>
  <si>
    <t>Ήττες</t>
  </si>
  <si>
    <t>הפסדים (ה)</t>
  </si>
  <si>
    <t>Vesztett</t>
  </si>
  <si>
    <t>Kalah</t>
  </si>
  <si>
    <t>Tap</t>
  </si>
  <si>
    <t>Perse</t>
  </si>
  <si>
    <t>失う</t>
  </si>
  <si>
    <t>잃다</t>
  </si>
  <si>
    <t>Prarasti</t>
  </si>
  <si>
    <t>Изгубени</t>
  </si>
  <si>
    <t>ބަލިވި (ބ)</t>
  </si>
  <si>
    <t>Itlef</t>
  </si>
  <si>
    <t>Хожигдол</t>
  </si>
  <si>
    <t>Tapt</t>
  </si>
  <si>
    <t>باخت</t>
  </si>
  <si>
    <t>Porazki</t>
  </si>
  <si>
    <t>Derrota</t>
  </si>
  <si>
    <t>Derrotas</t>
  </si>
  <si>
    <t>Pierdut</t>
  </si>
  <si>
    <t>Поражения</t>
  </si>
  <si>
    <t>Изгубити</t>
  </si>
  <si>
    <t>Prehry</t>
  </si>
  <si>
    <t>Izgubiti</t>
  </si>
  <si>
    <t>Perdidos</t>
  </si>
  <si>
    <t>Förlorade</t>
  </si>
  <si>
    <t xml:space="preserve">แพ้ </t>
  </si>
  <si>
    <t>Mağlubiyet</t>
  </si>
  <si>
    <t>Програш</t>
  </si>
  <si>
    <t>Thua</t>
  </si>
  <si>
    <t>Goal scored for</t>
  </si>
  <si>
    <t>Doel behaal vir</t>
  </si>
  <si>
    <t>Golat e shënuar</t>
  </si>
  <si>
    <t xml:space="preserve">أهداف له </t>
  </si>
  <si>
    <t>Гол вкара за</t>
  </si>
  <si>
    <t>Gol anotat per</t>
  </si>
  <si>
    <t>进球</t>
  </si>
  <si>
    <t>得球</t>
  </si>
  <si>
    <t>Pogodak za</t>
  </si>
  <si>
    <t>Mål scoret for</t>
  </si>
  <si>
    <t>Doelpunten gemaakt</t>
  </si>
  <si>
    <t>Tehdyt maalit</t>
  </si>
  <si>
    <t>But pour</t>
  </si>
  <si>
    <t xml:space="preserve">გატანილი გოლები </t>
  </si>
  <si>
    <t>Tore</t>
  </si>
  <si>
    <t>Γκολ υπέρ</t>
  </si>
  <si>
    <t>שערי זכות (ש"ז)</t>
  </si>
  <si>
    <t>Lőtt gólok</t>
  </si>
  <si>
    <t>Memasukan</t>
  </si>
  <si>
    <t>Mörk skoruð</t>
  </si>
  <si>
    <t>Goal segnati</t>
  </si>
  <si>
    <t>ゴールゴール</t>
  </si>
  <si>
    <t>목표에 대한 승리</t>
  </si>
  <si>
    <t>Goal scored už</t>
  </si>
  <si>
    <t>Голови дадени</t>
  </si>
  <si>
    <t>Jaringan</t>
  </si>
  <si>
    <t>ޖެހި ގޯލް (ޖގ)</t>
  </si>
  <si>
    <t>Gowl għall -</t>
  </si>
  <si>
    <t>Гоол оруулсан</t>
  </si>
  <si>
    <t>Antall mål for</t>
  </si>
  <si>
    <t>گل زده</t>
  </si>
  <si>
    <t xml:space="preserve">Bramki Strzelone </t>
  </si>
  <si>
    <t>Gols a Favor</t>
  </si>
  <si>
    <t>Golos Marcados</t>
  </si>
  <si>
    <t>Goluri Inscrise</t>
  </si>
  <si>
    <t>Забито</t>
  </si>
  <si>
    <t>Постигао гол за</t>
  </si>
  <si>
    <t>Strelené góly</t>
  </si>
  <si>
    <t>Gol za</t>
  </si>
  <si>
    <t>Goles a favor</t>
  </si>
  <si>
    <t>Gjorda mål</t>
  </si>
  <si>
    <t xml:space="preserve">ประตูที่ได้ </t>
  </si>
  <si>
    <t xml:space="preserve">Attığı Gol </t>
  </si>
  <si>
    <t>Забито голів</t>
  </si>
  <si>
    <t>Bàn thắng</t>
  </si>
  <si>
    <t>Goal scored against</t>
  </si>
  <si>
    <t>Doel aangeteken teen</t>
  </si>
  <si>
    <t>Golat e pranuar</t>
  </si>
  <si>
    <t xml:space="preserve">أهداف عليه </t>
  </si>
  <si>
    <t>Гол вкара срещу</t>
  </si>
  <si>
    <t>Gol en contra de</t>
  </si>
  <si>
    <t>失球</t>
  </si>
  <si>
    <t>Gol zabio</t>
  </si>
  <si>
    <t>Mål scoret imod</t>
  </si>
  <si>
    <t>Tegendoelpunten</t>
  </si>
  <si>
    <t>Päästetyt maalit</t>
  </si>
  <si>
    <t>But contre</t>
  </si>
  <si>
    <t xml:space="preserve">გაშვებული გოლები </t>
  </si>
  <si>
    <t>Gegentore</t>
  </si>
  <si>
    <t>Γκολ κατά</t>
  </si>
  <si>
    <t>שערי חובה (ש''ח)</t>
  </si>
  <si>
    <t>Kapott gólok</t>
  </si>
  <si>
    <t>Kemasukan</t>
  </si>
  <si>
    <t>Mörk fengin á sig</t>
  </si>
  <si>
    <t>Goal subiti</t>
  </si>
  <si>
    <t>目標に対してゴール</t>
  </si>
  <si>
    <t>Goal scored prieš</t>
  </si>
  <si>
    <t>Голови примени</t>
  </si>
  <si>
    <t>Bolos</t>
  </si>
  <si>
    <t>ވަން ގޯލް (ވގ)</t>
  </si>
  <si>
    <t>Gowl kontra</t>
  </si>
  <si>
    <t>Гоол алдсан</t>
  </si>
  <si>
    <t>Antall mål mot</t>
  </si>
  <si>
    <t>گل خورده</t>
  </si>
  <si>
    <t>Bramki Stracone</t>
  </si>
  <si>
    <t>Gols Contra</t>
  </si>
  <si>
    <t>Golos Sofridos</t>
  </si>
  <si>
    <t>Goluri Primite</t>
  </si>
  <si>
    <t>Пропущено</t>
  </si>
  <si>
    <t>Постигао гол против</t>
  </si>
  <si>
    <t>Inkasované góly</t>
  </si>
  <si>
    <t>Gol proti</t>
  </si>
  <si>
    <t>Goles en contra</t>
  </si>
  <si>
    <t>Insläppta mål</t>
  </si>
  <si>
    <t xml:space="preserve">ประตูที่เสีย </t>
  </si>
  <si>
    <t>Yediği Gol</t>
  </si>
  <si>
    <t>Пропущено голів</t>
  </si>
  <si>
    <t>Bàn thua</t>
  </si>
  <si>
    <t>Point</t>
  </si>
  <si>
    <t>Punt</t>
  </si>
  <si>
    <t>Pikë</t>
  </si>
  <si>
    <t xml:space="preserve">النقاط </t>
  </si>
  <si>
    <t>Точка</t>
  </si>
  <si>
    <t>积分</t>
  </si>
  <si>
    <t>積分</t>
  </si>
  <si>
    <t>Pisteet</t>
  </si>
  <si>
    <t xml:space="preserve">ქულა </t>
  </si>
  <si>
    <t>Punkte</t>
  </si>
  <si>
    <t>Βαθμοί</t>
  </si>
  <si>
    <t>נקודות (נק')</t>
  </si>
  <si>
    <t>Pont</t>
  </si>
  <si>
    <t>Nilai</t>
  </si>
  <si>
    <t>Stig</t>
  </si>
  <si>
    <t>Punti</t>
  </si>
  <si>
    <t>ポイント</t>
  </si>
  <si>
    <t>Punktas</t>
  </si>
  <si>
    <t>Поени</t>
  </si>
  <si>
    <t>Mata</t>
  </si>
  <si>
    <t>ޕޮއިންޓް (ޕ)</t>
  </si>
  <si>
    <t>Poeng</t>
  </si>
  <si>
    <t>امتیاز</t>
  </si>
  <si>
    <t>Punkty</t>
  </si>
  <si>
    <t>Pontos</t>
  </si>
  <si>
    <t>Puncte</t>
  </si>
  <si>
    <t>Очки</t>
  </si>
  <si>
    <t>Тачка</t>
  </si>
  <si>
    <t>Body</t>
  </si>
  <si>
    <t>Puntos</t>
  </si>
  <si>
    <t>Poäng</t>
  </si>
  <si>
    <t xml:space="preserve">ลูก </t>
  </si>
  <si>
    <t>Puan</t>
  </si>
  <si>
    <t>Очкі</t>
  </si>
  <si>
    <t>Điểm</t>
  </si>
  <si>
    <t>Second place</t>
  </si>
  <si>
    <t>Tweede plek</t>
  </si>
  <si>
    <t>المركز الثاني</t>
  </si>
  <si>
    <t>El segon lloc</t>
  </si>
  <si>
    <t>亚军</t>
  </si>
  <si>
    <t>第二位</t>
  </si>
  <si>
    <t>Drugo mjesto</t>
  </si>
  <si>
    <t>Toinen sija</t>
  </si>
  <si>
    <t>Deuxième place</t>
  </si>
  <si>
    <t>Zweiter Platz</t>
  </si>
  <si>
    <t>Δεύτερη θέση</t>
  </si>
  <si>
    <t>מקום שני</t>
  </si>
  <si>
    <t>Második hely</t>
  </si>
  <si>
    <t>Tempat kedua</t>
  </si>
  <si>
    <t>Annað sæti</t>
  </si>
  <si>
    <t>Secondo posto</t>
  </si>
  <si>
    <t>2位</t>
  </si>
  <si>
    <t>2 위</t>
  </si>
  <si>
    <t>Antroji vieta</t>
  </si>
  <si>
    <t>Tempat Kedua</t>
  </si>
  <si>
    <t>ދެވަނަ މަޤާމް</t>
  </si>
  <si>
    <t>It-tieni post</t>
  </si>
  <si>
    <t>2 р байр</t>
  </si>
  <si>
    <t>Andreplass</t>
  </si>
  <si>
    <t>جایگاه دوم</t>
  </si>
  <si>
    <t>2gie miejsce</t>
  </si>
  <si>
    <t>Segundo Lugar</t>
  </si>
  <si>
    <t>Locul Doi</t>
  </si>
  <si>
    <t>Другом месту</t>
  </si>
  <si>
    <t>Druhé miesto</t>
  </si>
  <si>
    <t>Drugo mesto</t>
  </si>
  <si>
    <t>Segunda puesto</t>
  </si>
  <si>
    <t>Segundo lugar</t>
  </si>
  <si>
    <t>Grupp A</t>
  </si>
  <si>
    <t>รองแชมป์</t>
  </si>
  <si>
    <t>İkinci sıra</t>
  </si>
  <si>
    <t>Giải Nhì</t>
  </si>
  <si>
    <t>Groep A</t>
  </si>
  <si>
    <t>Grupi A</t>
  </si>
  <si>
    <t>المجموعة A</t>
  </si>
  <si>
    <t>Група А</t>
  </si>
  <si>
    <t>Grup A</t>
  </si>
  <si>
    <t>A组</t>
  </si>
  <si>
    <t>A組</t>
  </si>
  <si>
    <t>Gruppe A</t>
  </si>
  <si>
    <t>Lohko A</t>
  </si>
  <si>
    <t>Groupe A</t>
  </si>
  <si>
    <t>ჯგუფი A</t>
  </si>
  <si>
    <t>Όμιλος Α</t>
  </si>
  <si>
    <t>בית א'</t>
  </si>
  <si>
    <t>A csoport</t>
  </si>
  <si>
    <t>Riðill A</t>
  </si>
  <si>
    <t>Gruppo A</t>
  </si>
  <si>
    <t>Kumpulan A</t>
  </si>
  <si>
    <t>ގްރޫޕް އޭ</t>
  </si>
  <si>
    <t>A хэсэг</t>
  </si>
  <si>
    <t>گروه A</t>
  </si>
  <si>
    <t>Grupa A</t>
  </si>
  <si>
    <t>Grupo A</t>
  </si>
  <si>
    <t>Группа A</t>
  </si>
  <si>
    <t>Skupina A</t>
  </si>
  <si>
    <t>กลุ่ม A</t>
  </si>
  <si>
    <t>Bảng A</t>
  </si>
  <si>
    <t>Groep B</t>
  </si>
  <si>
    <t>Grupi B</t>
  </si>
  <si>
    <t>المجموعة B</t>
  </si>
  <si>
    <t>Група B</t>
  </si>
  <si>
    <t>Grup B</t>
  </si>
  <si>
    <t>B组</t>
  </si>
  <si>
    <t>B組</t>
  </si>
  <si>
    <t>Grupa B</t>
  </si>
  <si>
    <t>Gruppe B</t>
  </si>
  <si>
    <t>Lohko B</t>
  </si>
  <si>
    <t>Groupe B</t>
  </si>
  <si>
    <t>ჯგუფი B</t>
  </si>
  <si>
    <t>Όμιλος Β</t>
  </si>
  <si>
    <t>בית ב'</t>
  </si>
  <si>
    <t>B csoport</t>
  </si>
  <si>
    <t>Riðill B</t>
  </si>
  <si>
    <t>Gruppo B</t>
  </si>
  <si>
    <t>グループB</t>
  </si>
  <si>
    <t>B 조</t>
  </si>
  <si>
    <t>B grupė</t>
  </si>
  <si>
    <t>Група В</t>
  </si>
  <si>
    <t>Kumpulan B</t>
  </si>
  <si>
    <t>ގްރޫޕް ބީ</t>
  </si>
  <si>
    <t>Grupp B</t>
  </si>
  <si>
    <t>B хэсэг</t>
  </si>
  <si>
    <t>گروه B</t>
  </si>
  <si>
    <t>Grupo B</t>
  </si>
  <si>
    <t>Группа B</t>
  </si>
  <si>
    <t>Група Б</t>
  </si>
  <si>
    <t>Skupina B</t>
  </si>
  <si>
    <t>กลุ่ม B</t>
  </si>
  <si>
    <t>Bảng B</t>
  </si>
  <si>
    <t>Groep C</t>
  </si>
  <si>
    <t>Grupi C</t>
  </si>
  <si>
    <t>المجموعة C</t>
  </si>
  <si>
    <t>Група C</t>
  </si>
  <si>
    <t>Grup C</t>
  </si>
  <si>
    <t>C组</t>
  </si>
  <si>
    <t>C組</t>
  </si>
  <si>
    <t>Grupa C</t>
  </si>
  <si>
    <t>Gruppe C</t>
  </si>
  <si>
    <t>Lohko C</t>
  </si>
  <si>
    <t>Groupe C</t>
  </si>
  <si>
    <t>ჯგუფი C</t>
  </si>
  <si>
    <t>Όμιλος Γ</t>
  </si>
  <si>
    <t>בית ג'</t>
  </si>
  <si>
    <t>C csoport</t>
  </si>
  <si>
    <t>Riðill C</t>
  </si>
  <si>
    <t>Gruppo C</t>
  </si>
  <si>
    <t>グループC</t>
  </si>
  <si>
    <t>C 조</t>
  </si>
  <si>
    <t>C grupė</t>
  </si>
  <si>
    <t>Kumpulan C</t>
  </si>
  <si>
    <t>ގްރޫޕް ސީ</t>
  </si>
  <si>
    <t>Grupp Ċ</t>
  </si>
  <si>
    <t>C хэсэг</t>
  </si>
  <si>
    <t>گروه C</t>
  </si>
  <si>
    <t>Grupo C</t>
  </si>
  <si>
    <t>Группа C</t>
  </si>
  <si>
    <t>Група Ц</t>
  </si>
  <si>
    <t>Skupina C</t>
  </si>
  <si>
    <t>Grupp C</t>
  </si>
  <si>
    <t>กลุ่ม C</t>
  </si>
  <si>
    <t>Bảng C</t>
  </si>
  <si>
    <t>Groep D</t>
  </si>
  <si>
    <t>Grupi D</t>
  </si>
  <si>
    <t>المجموعة D</t>
  </si>
  <si>
    <t>Група D</t>
  </si>
  <si>
    <t>Grup D</t>
  </si>
  <si>
    <t>D组</t>
  </si>
  <si>
    <t>D組</t>
  </si>
  <si>
    <t>Grupa D</t>
  </si>
  <si>
    <t>Gruppe D</t>
  </si>
  <si>
    <t>Lohko D</t>
  </si>
  <si>
    <t>Groupe D</t>
  </si>
  <si>
    <t>ჯგუფი D</t>
  </si>
  <si>
    <t>Όμιλος Δ</t>
  </si>
  <si>
    <t>בית ד'</t>
  </si>
  <si>
    <t>D csoport</t>
  </si>
  <si>
    <t>Riðill D</t>
  </si>
  <si>
    <t>Gruppo D</t>
  </si>
  <si>
    <t>グループD</t>
  </si>
  <si>
    <t>D 조</t>
  </si>
  <si>
    <t>D grupė</t>
  </si>
  <si>
    <t>Kumpulan D</t>
  </si>
  <si>
    <t>ގްރޫޕް ޑީ</t>
  </si>
  <si>
    <t>Grupp D</t>
  </si>
  <si>
    <t>D хэсэг</t>
  </si>
  <si>
    <t>گروه D</t>
  </si>
  <si>
    <t>Grupo D</t>
  </si>
  <si>
    <t>Группа D</t>
  </si>
  <si>
    <t>Група Д</t>
  </si>
  <si>
    <t>Skupina D</t>
  </si>
  <si>
    <t>กลุ่ม D</t>
  </si>
  <si>
    <t>Bảng D</t>
  </si>
  <si>
    <t>Oekraïne</t>
  </si>
  <si>
    <t>Tsjeggiese Republiek</t>
  </si>
  <si>
    <t>Pole</t>
  </si>
  <si>
    <t>Kroasië</t>
  </si>
  <si>
    <t>Swede</t>
  </si>
  <si>
    <t>Republiek van Ierland</t>
  </si>
  <si>
    <t>Ukrainë</t>
  </si>
  <si>
    <t>Republika e Irlandës</t>
  </si>
  <si>
    <t>أوكرانيا</t>
  </si>
  <si>
    <t>جمهورية ايرلندا</t>
  </si>
  <si>
    <t>Украйна</t>
  </si>
  <si>
    <t>Република Ирландия</t>
  </si>
  <si>
    <t>乌克兰</t>
  </si>
  <si>
    <t>捷克共和国</t>
  </si>
  <si>
    <t>俄国</t>
  </si>
  <si>
    <t>爱尔兰共和国</t>
  </si>
  <si>
    <t>烏克蘭</t>
  </si>
  <si>
    <t>捷克共和國</t>
  </si>
  <si>
    <t>波蘭</t>
  </si>
  <si>
    <t>俄國</t>
  </si>
  <si>
    <t>克羅地亞</t>
  </si>
  <si>
    <t>愛爾蘭共和國</t>
  </si>
  <si>
    <t>Ucraïna</t>
  </si>
  <si>
    <t>República d'Irlanda</t>
  </si>
  <si>
    <t>Ukrajina</t>
  </si>
  <si>
    <t>Republika Irska</t>
  </si>
  <si>
    <t>Irland</t>
  </si>
  <si>
    <t>Republiek Ierland</t>
  </si>
  <si>
    <t>Irlanti</t>
  </si>
  <si>
    <t>République d'Irlande</t>
  </si>
  <si>
    <t>უკრაინაში</t>
  </si>
  <si>
    <t>ირლანდიის რესპუბლიკაში</t>
  </si>
  <si>
    <t>პოლონეთში</t>
  </si>
  <si>
    <t>რუსეთში</t>
  </si>
  <si>
    <t>ხორვატია</t>
  </si>
  <si>
    <t>შვედეთი</t>
  </si>
  <si>
    <t>ჩეხეთის რესპუბლიკის</t>
  </si>
  <si>
    <t>Republik Irland</t>
  </si>
  <si>
    <t>Ουκρανία</t>
  </si>
  <si>
    <t>Δημοκρατία της Ιρλανδίας</t>
  </si>
  <si>
    <t>אוקראינה</t>
  </si>
  <si>
    <t>הרפובליקה של אירלנד</t>
  </si>
  <si>
    <t>פולין</t>
  </si>
  <si>
    <t>רוסיה</t>
  </si>
  <si>
    <t>קרואטיה</t>
  </si>
  <si>
    <t>שבדיה</t>
  </si>
  <si>
    <t>צ'כיה</t>
  </si>
  <si>
    <t>Ukrajna</t>
  </si>
  <si>
    <t>Köztársaság, Írország</t>
  </si>
  <si>
    <t>Úkraína</t>
  </si>
  <si>
    <t>Írland</t>
  </si>
  <si>
    <t>Pólland</t>
  </si>
  <si>
    <t>Rússland</t>
  </si>
  <si>
    <t>Króatía</t>
  </si>
  <si>
    <t>Svíþjóð</t>
  </si>
  <si>
    <t>Tékkland</t>
  </si>
  <si>
    <t>Ucraina</t>
  </si>
  <si>
    <t>Repubblica d'Irlanda</t>
  </si>
  <si>
    <t>ウクライナ</t>
  </si>
  <si>
    <t>アイルランド共和国</t>
  </si>
  <si>
    <t>ポーランド</t>
  </si>
  <si>
    <t>ロシア</t>
  </si>
  <si>
    <t>クロアチア</t>
  </si>
  <si>
    <t>スウェーデン</t>
  </si>
  <si>
    <t>チェコ共和国</t>
  </si>
  <si>
    <t>우크라이나</t>
  </si>
  <si>
    <t>아일랜드 공화국</t>
  </si>
  <si>
    <t>폴란드</t>
  </si>
  <si>
    <t>러시아</t>
  </si>
  <si>
    <t>크로아티아</t>
  </si>
  <si>
    <t>스웨덴</t>
  </si>
  <si>
    <t>체코 공화국</t>
  </si>
  <si>
    <t>Airijos Respublika</t>
  </si>
  <si>
    <t>Украина</t>
  </si>
  <si>
    <t>Република Ирска</t>
  </si>
  <si>
    <t>Полска</t>
  </si>
  <si>
    <t>Република Чешка</t>
  </si>
  <si>
    <t>Repubblika tal-Irlanda</t>
  </si>
  <si>
    <t>Republikken Irland</t>
  </si>
  <si>
    <t>Tsjekkia</t>
  </si>
  <si>
    <t>اوکراین</t>
  </si>
  <si>
    <t>جمهوری ایرلند</t>
  </si>
  <si>
    <t>لهستان</t>
  </si>
  <si>
    <t>روسیه</t>
  </si>
  <si>
    <t>کرواسی</t>
  </si>
  <si>
    <t>سوئد</t>
  </si>
  <si>
    <t>جمهوری چک</t>
  </si>
  <si>
    <t>Republika Irlandii</t>
  </si>
  <si>
    <t>Ucrânia</t>
  </si>
  <si>
    <t>República da Irlanda</t>
  </si>
  <si>
    <t>Republica Irlanda</t>
  </si>
  <si>
    <t>Республика Ирландия</t>
  </si>
  <si>
    <t>Украјина</t>
  </si>
  <si>
    <t>Írska republika</t>
  </si>
  <si>
    <t>Poľsko</t>
  </si>
  <si>
    <t>Rusko</t>
  </si>
  <si>
    <t>Chorvátsko</t>
  </si>
  <si>
    <t>Švédsko</t>
  </si>
  <si>
    <t>Slovenská republika</t>
  </si>
  <si>
    <t>Ucrania</t>
  </si>
  <si>
    <t>República de Irlanda</t>
  </si>
  <si>
    <t>ryssland</t>
  </si>
  <si>
    <t>kroatien</t>
  </si>
  <si>
    <t>Tjeckien</t>
  </si>
  <si>
    <t>ประเทศยูเครน</t>
  </si>
  <si>
    <t>สาธารณรัฐไอร์แลนด์</t>
  </si>
  <si>
    <t>โปแลนด์</t>
  </si>
  <si>
    <t>ประเทศรัสเซีย</t>
  </si>
  <si>
    <t>โครเอเชีย</t>
  </si>
  <si>
    <t>สวีเดน</t>
  </si>
  <si>
    <t>สาธารณรัฐเช็ก</t>
  </si>
  <si>
    <t>Ukrayna</t>
  </si>
  <si>
    <t>İrlanda Cumhuriyeti</t>
  </si>
  <si>
    <t>Україна</t>
  </si>
  <si>
    <t>Республіка Ірландія</t>
  </si>
  <si>
    <t>Польща</t>
  </si>
  <si>
    <t>росія</t>
  </si>
  <si>
    <t>хорватія</t>
  </si>
  <si>
    <t>Швеція</t>
  </si>
  <si>
    <t>Чеська республіка</t>
  </si>
  <si>
    <t>Cộng hòa Ireland</t>
  </si>
  <si>
    <t>Ukraine *</t>
  </si>
  <si>
    <t>Republic of Ireland *</t>
  </si>
  <si>
    <t>Poland *</t>
  </si>
  <si>
    <t>Russia *</t>
  </si>
  <si>
    <t>Croatia *</t>
  </si>
  <si>
    <t>Sweden *</t>
  </si>
  <si>
    <t>Czech Republic *</t>
  </si>
  <si>
    <t>B</t>
  </si>
  <si>
    <t>C</t>
  </si>
  <si>
    <t>r. musadya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</si>
</sst>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h:mm;@"/>
    <numFmt numFmtId="166" formatCode="m/d/yy\ h:mm;@"/>
  </numFmts>
  <fonts count="1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color indexed="9"/>
      <name val="Calibri"/>
      <family val="2"/>
      <scheme val="minor"/>
    </font>
    <font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Verdana"/>
      <family val="2"/>
    </font>
    <font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16" fontId="3" fillId="0" borderId="0" xfId="0" applyNumberFormat="1" applyFont="1" applyBorder="1" applyAlignment="1" applyProtection="1">
      <alignment horizontal="right" vertical="center" indent="1" shrinkToFit="1"/>
      <protection hidden="1"/>
    </xf>
    <xf numFmtId="165" fontId="3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165" fontId="3" fillId="0" borderId="12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3" fillId="0" borderId="0" xfId="0" applyFont="1" applyBorder="1" applyAlignment="1" applyProtection="1">
      <alignment horizontal="right" vertical="center" indent="1" shrinkToFi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166" fontId="3" fillId="0" borderId="0" xfId="0" applyNumberFormat="1" applyFont="1" applyBorder="1" applyAlignment="1" applyProtection="1">
      <alignment vertical="center"/>
      <protection hidden="1"/>
    </xf>
    <xf numFmtId="166" fontId="3" fillId="0" borderId="12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3" borderId="11" xfId="0" applyFont="1" applyFill="1" applyBorder="1" applyAlignment="1" applyProtection="1">
      <alignment vertical="center"/>
      <protection hidden="1"/>
    </xf>
    <xf numFmtId="0" fontId="3" fillId="3" borderId="12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3" fillId="3" borderId="0" xfId="0" applyFont="1" applyFill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/>
    <xf numFmtId="0" fontId="10" fillId="0" borderId="0" xfId="0" applyFont="1" applyBorder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/>
    <xf numFmtId="0" fontId="12" fillId="0" borderId="0" xfId="0" applyFont="1" applyProtection="1">
      <protection hidden="1"/>
    </xf>
    <xf numFmtId="0" fontId="12" fillId="0" borderId="0" xfId="0" applyFont="1" applyBorder="1" applyProtection="1">
      <protection hidden="1"/>
    </xf>
    <xf numFmtId="165" fontId="12" fillId="0" borderId="0" xfId="0" applyNumberFormat="1" applyFont="1" applyBorder="1" applyProtection="1">
      <protection hidden="1"/>
    </xf>
    <xf numFmtId="0" fontId="12" fillId="0" borderId="0" xfId="0" applyNumberFormat="1" applyFont="1" applyProtection="1">
      <protection hidden="1"/>
    </xf>
    <xf numFmtId="165" fontId="12" fillId="0" borderId="0" xfId="0" applyNumberFormat="1" applyFont="1" applyProtection="1"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" fontId="12" fillId="0" borderId="0" xfId="0" applyNumberFormat="1" applyFont="1" applyBorder="1" applyAlignment="1" applyProtection="1">
      <alignment vertical="center"/>
      <protection hidden="1"/>
    </xf>
    <xf numFmtId="166" fontId="12" fillId="0" borderId="0" xfId="0" applyNumberFormat="1" applyFont="1" applyBorder="1" applyAlignment="1" applyProtection="1">
      <alignment horizontal="center" vertical="center" shrinkToFit="1"/>
      <protection hidden="1"/>
    </xf>
    <xf numFmtId="166" fontId="12" fillId="0" borderId="0" xfId="0" applyNumberFormat="1" applyFont="1" applyProtection="1">
      <protection hidden="1"/>
    </xf>
    <xf numFmtId="0" fontId="12" fillId="0" borderId="0" xfId="0" applyFont="1" applyFill="1" applyBorder="1" applyProtection="1">
      <protection hidden="1"/>
    </xf>
    <xf numFmtId="164" fontId="12" fillId="0" borderId="0" xfId="0" applyNumberFormat="1" applyFont="1" applyBorder="1" applyAlignment="1" applyProtection="1">
      <alignment horizontal="right" vertical="center" shrinkToFit="1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 indent="1"/>
      <protection hidden="1"/>
    </xf>
    <xf numFmtId="0" fontId="3" fillId="0" borderId="1" xfId="0" applyFont="1" applyBorder="1" applyAlignment="1" applyProtection="1">
      <alignment horizontal="left" vertical="center" indent="1"/>
      <protection hidden="1"/>
    </xf>
    <xf numFmtId="0" fontId="3" fillId="0" borderId="11" xfId="0" applyFont="1" applyBorder="1" applyAlignment="1" applyProtection="1">
      <alignment horizontal="left" vertical="center" indent="1"/>
      <protection hidden="1"/>
    </xf>
    <xf numFmtId="0" fontId="14" fillId="0" borderId="0" xfId="0" applyFont="1" applyProtection="1"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9" fillId="3" borderId="0" xfId="1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left" vertical="center"/>
      <protection locked="0" hidden="1"/>
    </xf>
    <xf numFmtId="49" fontId="6" fillId="4" borderId="0" xfId="0" applyNumberFormat="1" applyFont="1" applyFill="1" applyAlignment="1" applyProtection="1">
      <alignment horizontal="left"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3">
    <dxf>
      <fill>
        <patternFill>
          <bgColor theme="3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theme="1" tint="0.499984740745262"/>
      </font>
    </dxf>
    <dxf>
      <font>
        <b/>
        <i val="0"/>
        <condense val="0"/>
        <extend val="0"/>
        <color indexed="12"/>
      </font>
    </dxf>
    <dxf>
      <font>
        <color theme="1" tint="0.49998474074526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62"/>
      </font>
    </dxf>
    <dxf>
      <font>
        <color theme="1" tint="0.499984740745262"/>
      </font>
    </dxf>
    <dxf>
      <font>
        <color theme="1" tint="0.499984740745262"/>
      </font>
    </dxf>
    <dxf>
      <font>
        <b/>
        <i val="0"/>
        <condense val="0"/>
        <extend val="0"/>
        <color indexed="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junkie.com/ecom/gb.php?i=1088035&amp;c=single&amp;cl=192175" TargetMode="External"/><Relationship Id="rId2" Type="http://schemas.openxmlformats.org/officeDocument/2006/relationships/hyperlink" Target="http://exceltemplate.net/eula/" TargetMode="External"/><Relationship Id="rId1" Type="http://schemas.openxmlformats.org/officeDocument/2006/relationships/hyperlink" Target="http://exceltemplate.net/sports/uefa-euro-2012-schedule-and-scoresheet/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84669</xdr:colOff>
      <xdr:row>39</xdr:row>
      <xdr:rowOff>0</xdr:rowOff>
    </xdr:from>
    <xdr:to>
      <xdr:col>26</xdr:col>
      <xdr:colOff>148253</xdr:colOff>
      <xdr:row>74</xdr:row>
      <xdr:rowOff>10668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2" y="7344833"/>
          <a:ext cx="4011168" cy="6678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590550</xdr:colOff>
      <xdr:row>14</xdr:row>
      <xdr:rowOff>66675</xdr:rowOff>
    </xdr:to>
    <xdr:sp macro="" textlink="">
      <xdr:nvSpPr>
        <xdr:cNvPr id="2" name="TextBox 1"/>
        <xdr:cNvSpPr txBox="1"/>
      </xdr:nvSpPr>
      <xdr:spPr>
        <a:xfrm>
          <a:off x="609600" y="161925"/>
          <a:ext cx="485775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UEFA EURO 2012 Schedule</a:t>
          </a:r>
          <a:r>
            <a:rPr lang="en-US" sz="1100" b="1" baseline="0"/>
            <a:t> and Scoresheet</a:t>
          </a:r>
        </a:p>
        <a:p>
          <a:pPr algn="ctr"/>
          <a:r>
            <a:rPr lang="en-US" sz="1100" baseline="0"/>
            <a:t>Without Flag Model</a:t>
          </a:r>
        </a:p>
        <a:p>
          <a:pPr algn="ctr"/>
          <a:r>
            <a:rPr lang="en-US" sz="1100" baseline="0"/>
            <a:t>Version 3.01</a:t>
          </a:r>
        </a:p>
        <a:p>
          <a:pPr algn="ctr"/>
          <a:r>
            <a:rPr lang="en-US" sz="1100" baseline="0"/>
            <a:t>License : Free for Personal Usage 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Copyrights (c) 2012 Musadya</a:t>
          </a:r>
        </a:p>
        <a:p>
          <a:pPr algn="ctr"/>
          <a:r>
            <a:rPr lang="en-US" sz="1100" baseline="0"/>
            <a:t>All rights reserved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More template information :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15</xdr:row>
      <xdr:rowOff>28575</xdr:rowOff>
    </xdr:from>
    <xdr:to>
      <xdr:col>8</xdr:col>
      <xdr:colOff>590550</xdr:colOff>
      <xdr:row>22</xdr:row>
      <xdr:rowOff>76200</xdr:rowOff>
    </xdr:to>
    <xdr:sp macro="" textlink="">
      <xdr:nvSpPr>
        <xdr:cNvPr id="3" name="TextBox 2"/>
        <xdr:cNvSpPr txBox="1"/>
      </xdr:nvSpPr>
      <xdr:spPr>
        <a:xfrm>
          <a:off x="609600" y="2457450"/>
          <a:ext cx="485775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If you are interested to see how the formula works or just want to thank me :),</a:t>
          </a:r>
          <a:r>
            <a:rPr lang="en-US" sz="1100" b="0" baseline="0"/>
            <a:t> you can get the unlocked version by  sending me money through paypal by clicking the button below</a:t>
          </a:r>
        </a:p>
        <a:p>
          <a:endParaRPr lang="en-US" sz="1100"/>
        </a:p>
      </xdr:txBody>
    </xdr:sp>
    <xdr:clientData/>
  </xdr:twoCellAnchor>
  <xdr:oneCellAnchor>
    <xdr:from>
      <xdr:col>1</xdr:col>
      <xdr:colOff>95250</xdr:colOff>
      <xdr:row>10</xdr:row>
      <xdr:rowOff>114300</xdr:rowOff>
    </xdr:from>
    <xdr:ext cx="4648200" cy="264560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704850" y="1733550"/>
          <a:ext cx="464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rgbClr val="0000C8"/>
              </a:solidFill>
            </a:rPr>
            <a:t>http://exceltemplate.net/sports/uefa-euro-2012-schedule-and-scoresheet/</a:t>
          </a:r>
        </a:p>
      </xdr:txBody>
    </xdr:sp>
    <xdr:clientData/>
  </xdr:oneCellAnchor>
  <xdr:twoCellAnchor>
    <xdr:from>
      <xdr:col>6</xdr:col>
      <xdr:colOff>257175</xdr:colOff>
      <xdr:row>4</xdr:row>
      <xdr:rowOff>28575</xdr:rowOff>
    </xdr:from>
    <xdr:to>
      <xdr:col>7</xdr:col>
      <xdr:colOff>257175</xdr:colOff>
      <xdr:row>5</xdr:row>
      <xdr:rowOff>133350</xdr:rowOff>
    </xdr:to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>
          <a:off x="3914775" y="676275"/>
          <a:ext cx="609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</a:t>
          </a:r>
          <a:r>
            <a:rPr lang="en-US" sz="1100" b="1">
              <a:solidFill>
                <a:srgbClr val="0000C8"/>
              </a:solidFill>
            </a:rPr>
            <a:t>EULA</a:t>
          </a:r>
          <a:r>
            <a:rPr lang="en-US" sz="1100"/>
            <a:t>)</a:t>
          </a:r>
        </a:p>
      </xdr:txBody>
    </xdr:sp>
    <xdr:clientData/>
  </xdr:twoCellAnchor>
  <xdr:twoCellAnchor editAs="oneCell">
    <xdr:from>
      <xdr:col>3</xdr:col>
      <xdr:colOff>581025</xdr:colOff>
      <xdr:row>18</xdr:row>
      <xdr:rowOff>152400</xdr:rowOff>
    </xdr:from>
    <xdr:to>
      <xdr:col>6</xdr:col>
      <xdr:colOff>0</xdr:colOff>
      <xdr:row>21</xdr:row>
      <xdr:rowOff>95250</xdr:rowOff>
    </xdr:to>
    <xdr:pic>
      <xdr:nvPicPr>
        <xdr:cNvPr id="6" name="Picture 5" descr="Buy Now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067050"/>
          <a:ext cx="12477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EFA%20EURO%202012%20Schedule%20and%20Scoresheet%20with%20Flag%20V3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 2012 Schedule"/>
      <sheetName val="Dummy Table"/>
      <sheetName val="Language"/>
      <sheetName val="Timezone"/>
      <sheetName val="Flag"/>
      <sheetName val="About"/>
    </sheetNames>
    <sheetDataSet>
      <sheetData sheetId="0"/>
      <sheetData sheetId="1"/>
      <sheetData sheetId="2">
        <row r="1">
          <cell r="C1" t="str">
            <v>Afrikaans</v>
          </cell>
          <cell r="D1" t="str">
            <v>Albanian</v>
          </cell>
          <cell r="E1" t="str">
            <v>Arabic</v>
          </cell>
          <cell r="F1" t="str">
            <v>Bulgarian</v>
          </cell>
          <cell r="G1" t="str">
            <v>Catalan</v>
          </cell>
          <cell r="H1" t="str">
            <v>Chinese (Simplified)</v>
          </cell>
          <cell r="I1" t="str">
            <v>Chinese (Traditional)</v>
          </cell>
          <cell r="J1" t="str">
            <v>Croatian</v>
          </cell>
          <cell r="K1" t="str">
            <v>Danish</v>
          </cell>
          <cell r="L1" t="str">
            <v>Dutch</v>
          </cell>
          <cell r="M1" t="str">
            <v>English</v>
          </cell>
          <cell r="N1" t="str">
            <v>Finnish</v>
          </cell>
          <cell r="O1" t="str">
            <v>French</v>
          </cell>
          <cell r="P1" t="str">
            <v>Georgian</v>
          </cell>
          <cell r="Q1" t="str">
            <v>German</v>
          </cell>
          <cell r="R1" t="str">
            <v>Greek</v>
          </cell>
          <cell r="S1" t="str">
            <v>Hebrew</v>
          </cell>
          <cell r="T1" t="str">
            <v>Hungarian</v>
          </cell>
          <cell r="U1" t="str">
            <v>Indonesian</v>
          </cell>
          <cell r="V1" t="str">
            <v>Icelandic</v>
          </cell>
          <cell r="W1" t="str">
            <v>Italian</v>
          </cell>
          <cell r="X1" t="str">
            <v>Japanese</v>
          </cell>
          <cell r="Y1" t="str">
            <v>Korean</v>
          </cell>
          <cell r="Z1" t="str">
            <v>Lithuanian</v>
          </cell>
          <cell r="AA1" t="str">
            <v>Macedonian</v>
          </cell>
          <cell r="AB1" t="str">
            <v>Malay</v>
          </cell>
          <cell r="AC1" t="str">
            <v>Maldives</v>
          </cell>
          <cell r="AD1" t="str">
            <v>Maltese</v>
          </cell>
          <cell r="AE1" t="str">
            <v>Mongolian</v>
          </cell>
          <cell r="AF1" t="str">
            <v>Norway</v>
          </cell>
          <cell r="AG1" t="str">
            <v>Persian</v>
          </cell>
          <cell r="AH1" t="str">
            <v>Polish</v>
          </cell>
          <cell r="AI1" t="str">
            <v>Portuguese (Brazil)</v>
          </cell>
          <cell r="AJ1" t="str">
            <v>Portuguese (Portugal)</v>
          </cell>
          <cell r="AK1" t="str">
            <v>Romanian</v>
          </cell>
          <cell r="AL1" t="str">
            <v>Russian</v>
          </cell>
          <cell r="AM1" t="str">
            <v>Serbian</v>
          </cell>
          <cell r="AN1" t="str">
            <v>Slovak</v>
          </cell>
          <cell r="AO1" t="str">
            <v>Slovenian</v>
          </cell>
          <cell r="AP1" t="str">
            <v>Spanish</v>
          </cell>
          <cell r="AQ1" t="str">
            <v>Spanish (Argentine)</v>
          </cell>
          <cell r="AR1" t="str">
            <v>Swedish</v>
          </cell>
          <cell r="AS1" t="str">
            <v>Thai</v>
          </cell>
          <cell r="AT1" t="str">
            <v>Turkish</v>
          </cell>
          <cell r="AU1" t="str">
            <v>Ukrainian</v>
          </cell>
          <cell r="AV1" t="str">
            <v>Vietnamese</v>
          </cell>
        </row>
      </sheetData>
      <sheetData sheetId="3">
        <row r="2">
          <cell r="B2" t="str">
            <v>Addis Ababa</v>
          </cell>
        </row>
        <row r="3">
          <cell r="B3" t="str">
            <v>Adelaide</v>
          </cell>
        </row>
        <row r="4">
          <cell r="B4" t="str">
            <v>Aden</v>
          </cell>
        </row>
        <row r="5">
          <cell r="B5" t="str">
            <v>Algiers</v>
          </cell>
        </row>
        <row r="6">
          <cell r="B6" t="str">
            <v>Almaty</v>
          </cell>
        </row>
        <row r="7">
          <cell r="B7" t="str">
            <v xml:space="preserve">Amman </v>
          </cell>
        </row>
        <row r="8">
          <cell r="B8" t="str">
            <v xml:space="preserve">Amsterdam </v>
          </cell>
        </row>
        <row r="9">
          <cell r="B9" t="str">
            <v xml:space="preserve">Anadyr </v>
          </cell>
        </row>
        <row r="10">
          <cell r="B10" t="str">
            <v xml:space="preserve">Anchorage </v>
          </cell>
        </row>
        <row r="11">
          <cell r="B11" t="str">
            <v xml:space="preserve">Ankara </v>
          </cell>
        </row>
        <row r="12">
          <cell r="B12" t="str">
            <v>Antananarivo</v>
          </cell>
        </row>
        <row r="13">
          <cell r="B13" t="str">
            <v>Asuncion</v>
          </cell>
        </row>
        <row r="14">
          <cell r="B14" t="str">
            <v xml:space="preserve">Athens </v>
          </cell>
        </row>
        <row r="15">
          <cell r="B15" t="str">
            <v xml:space="preserve">Atlanta </v>
          </cell>
        </row>
        <row r="16">
          <cell r="B16" t="str">
            <v>Auckland</v>
          </cell>
        </row>
        <row r="17">
          <cell r="B17" t="str">
            <v>Baghdad</v>
          </cell>
        </row>
        <row r="18">
          <cell r="B18" t="str">
            <v>Bangkok</v>
          </cell>
        </row>
        <row r="19">
          <cell r="B19" t="str">
            <v xml:space="preserve">Barcelona </v>
          </cell>
        </row>
        <row r="20">
          <cell r="B20" t="str">
            <v>Beijing</v>
          </cell>
        </row>
        <row r="21">
          <cell r="B21" t="str">
            <v xml:space="preserve">Beirut </v>
          </cell>
        </row>
        <row r="22">
          <cell r="B22" t="str">
            <v xml:space="preserve">Belgrade </v>
          </cell>
        </row>
        <row r="23">
          <cell r="B23" t="str">
            <v xml:space="preserve">Berlin </v>
          </cell>
        </row>
        <row r="24">
          <cell r="B24" t="str">
            <v>Bogota</v>
          </cell>
        </row>
        <row r="25">
          <cell r="B25" t="str">
            <v xml:space="preserve">Boston </v>
          </cell>
        </row>
        <row r="26">
          <cell r="B26" t="str">
            <v>Brasilia</v>
          </cell>
        </row>
        <row r="27">
          <cell r="B27" t="str">
            <v>Brisbane</v>
          </cell>
        </row>
        <row r="28">
          <cell r="B28" t="str">
            <v xml:space="preserve">Brussels </v>
          </cell>
        </row>
        <row r="29">
          <cell r="B29" t="str">
            <v xml:space="preserve">Bucharest </v>
          </cell>
        </row>
        <row r="30">
          <cell r="B30" t="str">
            <v xml:space="preserve">Budapest </v>
          </cell>
        </row>
        <row r="31">
          <cell r="B31" t="str">
            <v>Buenos Aires</v>
          </cell>
        </row>
        <row r="32">
          <cell r="B32" t="str">
            <v>Cairo</v>
          </cell>
        </row>
        <row r="33">
          <cell r="B33" t="str">
            <v>Canberra</v>
          </cell>
        </row>
        <row r="34">
          <cell r="B34" t="str">
            <v>Cape Town</v>
          </cell>
        </row>
        <row r="35">
          <cell r="B35" t="str">
            <v>Caracas</v>
          </cell>
        </row>
        <row r="36">
          <cell r="B36" t="str">
            <v>Casablanca</v>
          </cell>
        </row>
        <row r="37">
          <cell r="B37" t="str">
            <v xml:space="preserve">Chicago </v>
          </cell>
        </row>
        <row r="38">
          <cell r="B38" t="str">
            <v xml:space="preserve">Copenhagen </v>
          </cell>
        </row>
        <row r="39">
          <cell r="B39" t="str">
            <v>Darwin</v>
          </cell>
        </row>
        <row r="40">
          <cell r="B40" t="str">
            <v xml:space="preserve">Denver </v>
          </cell>
        </row>
        <row r="41">
          <cell r="B41" t="str">
            <v xml:space="preserve">Detroit </v>
          </cell>
        </row>
        <row r="42">
          <cell r="B42" t="str">
            <v>Dhaka</v>
          </cell>
        </row>
        <row r="43">
          <cell r="B43" t="str">
            <v>Dubai</v>
          </cell>
        </row>
        <row r="44">
          <cell r="B44" t="str">
            <v xml:space="preserve">Dublin </v>
          </cell>
        </row>
        <row r="45">
          <cell r="B45" t="str">
            <v xml:space="preserve">Edmonton </v>
          </cell>
        </row>
        <row r="46">
          <cell r="B46" t="str">
            <v xml:space="preserve">Frankfurt </v>
          </cell>
        </row>
        <row r="47">
          <cell r="B47" t="str">
            <v xml:space="preserve">Geneva </v>
          </cell>
        </row>
        <row r="48">
          <cell r="B48" t="str">
            <v>Guatemala</v>
          </cell>
        </row>
        <row r="49">
          <cell r="B49" t="str">
            <v xml:space="preserve">Halifax </v>
          </cell>
        </row>
        <row r="50">
          <cell r="B50" t="str">
            <v>Hanoi</v>
          </cell>
        </row>
        <row r="51">
          <cell r="B51" t="str">
            <v>Harare</v>
          </cell>
        </row>
        <row r="52">
          <cell r="B52" t="str">
            <v xml:space="preserve">Havana </v>
          </cell>
        </row>
        <row r="53">
          <cell r="B53" t="str">
            <v xml:space="preserve">Helsinki </v>
          </cell>
        </row>
        <row r="54">
          <cell r="B54" t="str">
            <v>Hong Kong</v>
          </cell>
        </row>
        <row r="55">
          <cell r="B55" t="str">
            <v>Honolulu</v>
          </cell>
        </row>
        <row r="56">
          <cell r="B56" t="str">
            <v xml:space="preserve">Houston </v>
          </cell>
        </row>
        <row r="57">
          <cell r="B57" t="str">
            <v xml:space="preserve">Indianapolis </v>
          </cell>
        </row>
        <row r="58">
          <cell r="B58" t="str">
            <v>Islamabad</v>
          </cell>
        </row>
        <row r="59">
          <cell r="B59" t="str">
            <v xml:space="preserve">Istanbul </v>
          </cell>
        </row>
        <row r="60">
          <cell r="B60" t="str">
            <v>Jakarta</v>
          </cell>
        </row>
        <row r="61">
          <cell r="B61" t="str">
            <v xml:space="preserve">Jerusalem </v>
          </cell>
        </row>
        <row r="62">
          <cell r="B62" t="str">
            <v>Johannesburg</v>
          </cell>
        </row>
        <row r="63">
          <cell r="B63" t="str">
            <v>Kabul</v>
          </cell>
        </row>
        <row r="64">
          <cell r="B64" t="str">
            <v xml:space="preserve">Kamchatka </v>
          </cell>
        </row>
        <row r="65">
          <cell r="B65" t="str">
            <v>Karachi</v>
          </cell>
        </row>
        <row r="66">
          <cell r="B66" t="str">
            <v>Khartoum</v>
          </cell>
        </row>
        <row r="67">
          <cell r="B67" t="str">
            <v>Kingston</v>
          </cell>
        </row>
        <row r="68">
          <cell r="B68" t="str">
            <v>Kiritimati</v>
          </cell>
        </row>
        <row r="69">
          <cell r="B69" t="str">
            <v>Kolkata</v>
          </cell>
        </row>
        <row r="70">
          <cell r="B70" t="str">
            <v>Kuala Lumpur</v>
          </cell>
        </row>
        <row r="71">
          <cell r="B71" t="str">
            <v>Kuwait City</v>
          </cell>
        </row>
        <row r="72">
          <cell r="B72" t="str">
            <v xml:space="preserve">Kyiv </v>
          </cell>
        </row>
        <row r="73">
          <cell r="B73" t="str">
            <v>La Paz</v>
          </cell>
        </row>
        <row r="74">
          <cell r="B74" t="str">
            <v>Lagos</v>
          </cell>
        </row>
        <row r="75">
          <cell r="B75" t="str">
            <v>Lahore</v>
          </cell>
        </row>
        <row r="76">
          <cell r="B76" t="str">
            <v>Lima</v>
          </cell>
        </row>
        <row r="77">
          <cell r="B77" t="str">
            <v xml:space="preserve">Lisbon </v>
          </cell>
        </row>
        <row r="78">
          <cell r="B78" t="str">
            <v xml:space="preserve">London </v>
          </cell>
        </row>
        <row r="79">
          <cell r="B79" t="str">
            <v xml:space="preserve">Los Angeles </v>
          </cell>
        </row>
        <row r="80">
          <cell r="B80" t="str">
            <v xml:space="preserve">Madrid </v>
          </cell>
        </row>
        <row r="81">
          <cell r="B81" t="str">
            <v>Managua</v>
          </cell>
        </row>
        <row r="82">
          <cell r="B82" t="str">
            <v>Manila</v>
          </cell>
        </row>
        <row r="83">
          <cell r="B83" t="str">
            <v>Melbourne</v>
          </cell>
        </row>
        <row r="84">
          <cell r="B84" t="str">
            <v xml:space="preserve">Mexico City </v>
          </cell>
        </row>
        <row r="85">
          <cell r="B85" t="str">
            <v xml:space="preserve">Miami </v>
          </cell>
        </row>
        <row r="86">
          <cell r="B86" t="str">
            <v xml:space="preserve">Minneapolis </v>
          </cell>
        </row>
        <row r="87">
          <cell r="B87" t="str">
            <v xml:space="preserve">Minsk </v>
          </cell>
        </row>
        <row r="88">
          <cell r="B88" t="str">
            <v>Montevideo</v>
          </cell>
        </row>
        <row r="89">
          <cell r="B89" t="str">
            <v xml:space="preserve">Montgomery </v>
          </cell>
        </row>
        <row r="90">
          <cell r="B90" t="str">
            <v xml:space="preserve">Montreal </v>
          </cell>
        </row>
        <row r="91">
          <cell r="B91" t="str">
            <v xml:space="preserve">Moscow </v>
          </cell>
        </row>
        <row r="92">
          <cell r="B92" t="str">
            <v>Mumbai</v>
          </cell>
        </row>
        <row r="93">
          <cell r="B93" t="str">
            <v>Nairobi</v>
          </cell>
        </row>
        <row r="94">
          <cell r="B94" t="str">
            <v xml:space="preserve">Nassau </v>
          </cell>
        </row>
        <row r="95">
          <cell r="B95" t="str">
            <v>New Delhi</v>
          </cell>
        </row>
        <row r="96">
          <cell r="B96" t="str">
            <v xml:space="preserve">New Orleans </v>
          </cell>
        </row>
        <row r="97">
          <cell r="B97" t="str">
            <v xml:space="preserve">New York </v>
          </cell>
        </row>
        <row r="98">
          <cell r="B98" t="str">
            <v xml:space="preserve">Oslo </v>
          </cell>
        </row>
        <row r="99">
          <cell r="B99" t="str">
            <v xml:space="preserve">Ottawa </v>
          </cell>
        </row>
        <row r="100">
          <cell r="B100" t="str">
            <v xml:space="preserve">Paris </v>
          </cell>
        </row>
        <row r="101">
          <cell r="B101" t="str">
            <v>Perth</v>
          </cell>
        </row>
        <row r="102">
          <cell r="B102" t="str">
            <v xml:space="preserve">Philadelphia </v>
          </cell>
        </row>
        <row r="103">
          <cell r="B103" t="str">
            <v>Phoenix</v>
          </cell>
        </row>
        <row r="104">
          <cell r="B104" t="str">
            <v xml:space="preserve">Prague </v>
          </cell>
        </row>
        <row r="105">
          <cell r="B105" t="str">
            <v>Reykjavik</v>
          </cell>
        </row>
        <row r="106">
          <cell r="B106" t="str">
            <v>Rio de Janeiro</v>
          </cell>
        </row>
        <row r="107">
          <cell r="B107" t="str">
            <v>Riyadh</v>
          </cell>
        </row>
        <row r="108">
          <cell r="B108" t="str">
            <v xml:space="preserve">Rome </v>
          </cell>
        </row>
        <row r="109">
          <cell r="B109" t="str">
            <v xml:space="preserve">San Francisco </v>
          </cell>
        </row>
        <row r="110">
          <cell r="B110" t="str">
            <v>San Juan</v>
          </cell>
        </row>
        <row r="111">
          <cell r="B111" t="str">
            <v>San Salvador</v>
          </cell>
        </row>
        <row r="112">
          <cell r="B112" t="str">
            <v>Santiago</v>
          </cell>
        </row>
        <row r="113">
          <cell r="B113" t="str">
            <v>Santo Domingo</v>
          </cell>
        </row>
        <row r="114">
          <cell r="B114" t="str">
            <v>Sao Paulo</v>
          </cell>
        </row>
        <row r="115">
          <cell r="B115" t="str">
            <v xml:space="preserve">Seattle </v>
          </cell>
        </row>
        <row r="116">
          <cell r="B116" t="str">
            <v>Seoul</v>
          </cell>
        </row>
        <row r="117">
          <cell r="B117" t="str">
            <v>Shanghai</v>
          </cell>
        </row>
        <row r="118">
          <cell r="B118" t="str">
            <v>Singapore</v>
          </cell>
        </row>
        <row r="119">
          <cell r="B119" t="str">
            <v xml:space="preserve">Sofia </v>
          </cell>
        </row>
        <row r="120">
          <cell r="B120" t="str">
            <v xml:space="preserve">St. John's </v>
          </cell>
        </row>
        <row r="121">
          <cell r="B121" t="str">
            <v xml:space="preserve">St. Paul </v>
          </cell>
        </row>
        <row r="122">
          <cell r="B122" t="str">
            <v xml:space="preserve">Stockholm </v>
          </cell>
        </row>
        <row r="123">
          <cell r="B123" t="str">
            <v>Suva</v>
          </cell>
        </row>
        <row r="124">
          <cell r="B124" t="str">
            <v>Sydney</v>
          </cell>
        </row>
        <row r="125">
          <cell r="B125" t="str">
            <v>Taipei</v>
          </cell>
        </row>
        <row r="126">
          <cell r="B126" t="str">
            <v xml:space="preserve">Tallinn </v>
          </cell>
        </row>
        <row r="127">
          <cell r="B127" t="str">
            <v>Tashkent</v>
          </cell>
        </row>
        <row r="128">
          <cell r="B128" t="str">
            <v>Tegucigalpa</v>
          </cell>
        </row>
        <row r="129">
          <cell r="B129" t="str">
            <v xml:space="preserve">Tehran </v>
          </cell>
        </row>
        <row r="130">
          <cell r="B130" t="str">
            <v>Tokyo</v>
          </cell>
        </row>
        <row r="131">
          <cell r="B131" t="str">
            <v xml:space="preserve">Toronto </v>
          </cell>
        </row>
        <row r="132">
          <cell r="B132" t="str">
            <v xml:space="preserve">Vancouver </v>
          </cell>
        </row>
        <row r="133">
          <cell r="B133" t="str">
            <v xml:space="preserve">Vienna </v>
          </cell>
        </row>
        <row r="134">
          <cell r="B134" t="str">
            <v xml:space="preserve">Vladivostok </v>
          </cell>
        </row>
        <row r="135">
          <cell r="B135" t="str">
            <v xml:space="preserve">Warsaw </v>
          </cell>
        </row>
        <row r="136">
          <cell r="B136" t="str">
            <v xml:space="preserve">Washington DC </v>
          </cell>
        </row>
        <row r="137">
          <cell r="B137" t="str">
            <v xml:space="preserve">Winnipeg </v>
          </cell>
        </row>
        <row r="138">
          <cell r="B138" t="str">
            <v>Yangon</v>
          </cell>
        </row>
        <row r="139">
          <cell r="B139" t="str">
            <v xml:space="preserve">Zagreb </v>
          </cell>
        </row>
        <row r="140">
          <cell r="B140" t="str">
            <v xml:space="preserve">Zürich </v>
          </cell>
        </row>
      </sheetData>
      <sheetData sheetId="4">
        <row r="2">
          <cell r="D2" t="str">
            <v>Flag!A3</v>
          </cell>
          <cell r="G2" t="str">
            <v>Flag!A18</v>
          </cell>
        </row>
        <row r="3">
          <cell r="D3" t="str">
            <v>Flag!A2</v>
          </cell>
          <cell r="G3" t="str">
            <v>Flag!A18</v>
          </cell>
        </row>
        <row r="4">
          <cell r="D4" t="str">
            <v>Flag!A4</v>
          </cell>
          <cell r="G4" t="str">
            <v>Flag!A18</v>
          </cell>
        </row>
        <row r="5">
          <cell r="D5" t="str">
            <v>Flag!A5</v>
          </cell>
          <cell r="G5" t="str">
            <v>Flag!A18</v>
          </cell>
        </row>
        <row r="6">
          <cell r="D6" t="str">
            <v>Flag!A9</v>
          </cell>
          <cell r="G6" t="str">
            <v>Flag!A18</v>
          </cell>
        </row>
        <row r="7">
          <cell r="D7" t="str">
            <v>Flag!A7</v>
          </cell>
          <cell r="G7" t="str">
            <v>Flag!A18</v>
          </cell>
        </row>
        <row r="8">
          <cell r="D8" t="str">
            <v>Flag!A6</v>
          </cell>
          <cell r="G8" t="str">
            <v>Flag!A18</v>
          </cell>
        </row>
        <row r="9">
          <cell r="D9" t="str">
            <v>Flag!A8</v>
          </cell>
          <cell r="G9" t="str">
            <v>Flag!A18</v>
          </cell>
        </row>
        <row r="10">
          <cell r="D10" t="str">
            <v>Flag!A12</v>
          </cell>
          <cell r="G10" t="str">
            <v>Flag!A18</v>
          </cell>
        </row>
        <row r="11">
          <cell r="D11" t="str">
            <v>Flag!A13</v>
          </cell>
          <cell r="G11" t="str">
            <v>Flag!A18</v>
          </cell>
        </row>
        <row r="12">
          <cell r="D12" t="str">
            <v>Flag!A11</v>
          </cell>
          <cell r="G12" t="str">
            <v>Flag!A18</v>
          </cell>
        </row>
        <row r="13">
          <cell r="D13" t="str">
            <v>Flag!A10</v>
          </cell>
          <cell r="G13" t="str">
            <v>Flag!A18</v>
          </cell>
        </row>
        <row r="14">
          <cell r="D14" t="str">
            <v>Flag!A17</v>
          </cell>
          <cell r="G14" t="str">
            <v>Flag!A18</v>
          </cell>
        </row>
        <row r="15">
          <cell r="D15" t="str">
            <v>Flag!A14</v>
          </cell>
          <cell r="G15" t="str">
            <v>Flag!A18</v>
          </cell>
        </row>
        <row r="16">
          <cell r="D16" t="str">
            <v>Flag!A15</v>
          </cell>
          <cell r="G16" t="str">
            <v>Flag!A18</v>
          </cell>
        </row>
        <row r="17">
          <cell r="D17" t="str">
            <v>Flag!A16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xceltemplate.net/" TargetMode="External"/><Relationship Id="rId1" Type="http://schemas.openxmlformats.org/officeDocument/2006/relationships/hyperlink" Target="http://www.exceltemplate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DC157"/>
  <sheetViews>
    <sheetView showGridLines="0" tabSelected="1" zoomScale="90" zoomScaleNormal="90" workbookViewId="0">
      <selection activeCell="H4" sqref="H4:L4"/>
    </sheetView>
  </sheetViews>
  <sheetFormatPr defaultRowHeight="15" x14ac:dyDescent="0.25"/>
  <cols>
    <col min="1" max="3" width="2.42578125" style="1" customWidth="1"/>
    <col min="4" max="5" width="7.5703125" style="1" customWidth="1"/>
    <col min="6" max="6" width="10" style="1" customWidth="1"/>
    <col min="7" max="7" width="10.28515625" style="1" customWidth="1"/>
    <col min="8" max="8" width="21.7109375" style="1" customWidth="1"/>
    <col min="9" max="9" width="1.7109375" style="1" customWidth="1"/>
    <col min="10" max="10" width="4.7109375" style="1" customWidth="1"/>
    <col min="11" max="11" width="2.7109375" style="2" customWidth="1"/>
    <col min="12" max="12" width="4.7109375" style="1" customWidth="1"/>
    <col min="13" max="13" width="1.7109375" style="1" customWidth="1"/>
    <col min="14" max="14" width="21.85546875" style="1" customWidth="1"/>
    <col min="15" max="18" width="2.42578125" style="1" customWidth="1"/>
    <col min="19" max="19" width="21.85546875" style="1" customWidth="1"/>
    <col min="20" max="23" width="4.7109375" style="1" customWidth="1"/>
    <col min="24" max="24" width="8.7109375" style="1" customWidth="1"/>
    <col min="25" max="25" width="4.7109375" style="1" customWidth="1"/>
    <col min="26" max="27" width="2.42578125" style="1" customWidth="1"/>
    <col min="28" max="28" width="9.140625" style="1"/>
    <col min="29" max="29" width="9.140625" style="3"/>
    <col min="30" max="30" width="11.85546875" style="3" bestFit="1" customWidth="1"/>
    <col min="31" max="31" width="14.7109375" style="1" bestFit="1" customWidth="1"/>
    <col min="32" max="16384" width="9.140625" style="1"/>
  </cols>
  <sheetData>
    <row r="1" spans="2:107" x14ac:dyDescent="0.25">
      <c r="AD1" s="4"/>
      <c r="AE1" s="4"/>
    </row>
    <row r="2" spans="2:107" ht="15" customHeight="1" x14ac:dyDescent="0.25">
      <c r="B2" s="5" t="str">
        <f>INDEX(Language!$A$1:$AX$115,MATCH("Language",Language!$B$1:$B$115,0),MATCH($H$2,Language!$A$1:$AW$1,0))</f>
        <v>Language</v>
      </c>
      <c r="G2" s="60" t="s">
        <v>45</v>
      </c>
      <c r="H2" s="97" t="s">
        <v>34</v>
      </c>
      <c r="I2" s="97"/>
      <c r="J2" s="97"/>
      <c r="K2" s="97"/>
      <c r="L2" s="97"/>
      <c r="N2" s="6"/>
      <c r="O2" s="59"/>
      <c r="P2" s="96" t="str">
        <f>INDEX(Language!$A$1:$AX$115,MATCH("Visit exceltemplate.net for more templates and updates",Language!$B$1:$B$115,0),MATCH($H$2,Language!$A$1:$AW$1,0))</f>
        <v>Visit exceltemplate.net for more templates and updates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59"/>
      <c r="AD2" s="4"/>
      <c r="AE2" s="4"/>
    </row>
    <row r="3" spans="2:107" ht="8.25" customHeight="1" x14ac:dyDescent="0.25">
      <c r="G3" s="60"/>
      <c r="H3" s="61"/>
      <c r="I3" s="61"/>
      <c r="J3" s="61"/>
      <c r="K3" s="61"/>
      <c r="L3" s="61"/>
      <c r="N3" s="6"/>
      <c r="O3" s="59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59"/>
      <c r="AD3" s="4"/>
      <c r="AE3" s="4"/>
      <c r="DB3" s="4"/>
    </row>
    <row r="4" spans="2:107" ht="15" customHeight="1" x14ac:dyDescent="0.25">
      <c r="B4" s="5" t="str">
        <f>INDEX(Language!$A$1:$AX$115,MATCH("Timezone",Language!$B$1:$B$115,0),MATCH($H$2,Language!$A$1:$AW$1,0))</f>
        <v>Timezone</v>
      </c>
      <c r="G4" s="60" t="s">
        <v>45</v>
      </c>
      <c r="H4" s="98" t="s">
        <v>384</v>
      </c>
      <c r="I4" s="98"/>
      <c r="J4" s="98"/>
      <c r="K4" s="98"/>
      <c r="L4" s="98"/>
      <c r="N4" s="6"/>
      <c r="O4" s="59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59"/>
      <c r="DB4" s="4"/>
      <c r="DC4" s="4"/>
    </row>
    <row r="5" spans="2:107" x14ac:dyDescent="0.25">
      <c r="DB5" s="4"/>
      <c r="DC5" s="4"/>
    </row>
    <row r="6" spans="2:107" x14ac:dyDescent="0.25">
      <c r="DB6" s="4"/>
      <c r="DC6" s="4"/>
    </row>
    <row r="7" spans="2:107" s="7" customFormat="1" ht="15" customHeight="1" x14ac:dyDescent="0.2">
      <c r="B7" s="90" t="str">
        <f>INDEX(Language!$A$1:$AX$115,MATCH("Group Stages",Language!$B$1:$B$115,0),MATCH($H$2,Language!$A$1:$AW$1,0))</f>
        <v>Group Stages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  <c r="AC7" s="8"/>
      <c r="DB7" s="9"/>
      <c r="DC7" s="9"/>
    </row>
    <row r="8" spans="2:107" s="7" customFormat="1" ht="15" customHeight="1" x14ac:dyDescent="0.2">
      <c r="B8" s="10"/>
      <c r="C8" s="11"/>
      <c r="D8" s="11"/>
      <c r="E8" s="11"/>
      <c r="F8" s="11"/>
      <c r="G8" s="11"/>
      <c r="H8" s="11"/>
      <c r="I8" s="11"/>
      <c r="J8" s="11"/>
      <c r="K8" s="12"/>
      <c r="L8" s="11"/>
      <c r="M8" s="11"/>
      <c r="N8" s="11"/>
      <c r="O8" s="11"/>
      <c r="P8" s="13"/>
      <c r="Q8" s="11"/>
      <c r="R8" s="11"/>
      <c r="S8" s="11"/>
      <c r="T8" s="11"/>
      <c r="U8" s="11"/>
      <c r="V8" s="11"/>
      <c r="W8" s="11"/>
      <c r="X8" s="11"/>
      <c r="Y8" s="11"/>
      <c r="Z8" s="11"/>
      <c r="AA8" s="14"/>
      <c r="AC8" s="8"/>
      <c r="DB8" s="9"/>
      <c r="DC8" s="9"/>
    </row>
    <row r="9" spans="2:107" s="7" customFormat="1" ht="15" customHeight="1" x14ac:dyDescent="0.2">
      <c r="B9" s="10"/>
      <c r="C9" s="90" t="str">
        <f>INDEX(Language!$A$1:$AX$115,MATCH("Matches",Language!$B$1:$B$115,0),MATCH($H$2,Language!$A$1:$AW$1,0))</f>
        <v>Matches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15"/>
      <c r="Q9" s="11"/>
      <c r="R9" s="93" t="str">
        <f>INDEX(Language!$A$1:$AX$115,MATCH("Standings",Language!$B$1:$B$115,0),MATCH($H$2,Language!$A$1:$AW$1,0))</f>
        <v>Standings</v>
      </c>
      <c r="S9" s="94"/>
      <c r="T9" s="94"/>
      <c r="U9" s="94"/>
      <c r="V9" s="94"/>
      <c r="W9" s="94"/>
      <c r="X9" s="94"/>
      <c r="Y9" s="94"/>
      <c r="Z9" s="95"/>
      <c r="AA9" s="14"/>
      <c r="AC9" s="8"/>
      <c r="DB9" s="9"/>
      <c r="DC9" s="9"/>
    </row>
    <row r="10" spans="2:107" s="7" customFormat="1" ht="15" customHeight="1" x14ac:dyDescent="0.2">
      <c r="B10" s="10"/>
      <c r="C10" s="10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4"/>
      <c r="P10" s="16"/>
      <c r="Q10" s="11"/>
      <c r="R10" s="17"/>
      <c r="S10" s="18"/>
      <c r="T10" s="18"/>
      <c r="U10" s="18"/>
      <c r="V10" s="18"/>
      <c r="W10" s="18"/>
      <c r="X10" s="18"/>
      <c r="Y10" s="18"/>
      <c r="Z10" s="19"/>
      <c r="AA10" s="14"/>
      <c r="AC10" s="8"/>
      <c r="DB10" s="9"/>
      <c r="DC10" s="9"/>
    </row>
    <row r="11" spans="2:107" s="7" customFormat="1" ht="15" customHeight="1" x14ac:dyDescent="0.25">
      <c r="B11" s="10"/>
      <c r="C11" s="10"/>
      <c r="D11" s="20" t="str">
        <f>INDEX(Language!$A$1:$AX$115,MATCH("Match #",Language!$B$1:$B$115,0),MATCH($H$2,Language!$A$1:$AW$1,0))</f>
        <v>Match #</v>
      </c>
      <c r="E11" s="63" t="str">
        <f>INDEX(Language!$A$1:$AX$115,MATCH("Group",Language!$B$1:$B$115,0),MATCH($H$2,Language!$A$1:$AW$1,0))</f>
        <v>Group</v>
      </c>
      <c r="F11" s="20" t="str">
        <f>INDEX(Language!$A$1:$AX$115,MATCH("Date",Language!$B$1:$B$115,0),MATCH($H$2,Language!$A$1:$AW$1,0))</f>
        <v>Date</v>
      </c>
      <c r="G11" s="20" t="str">
        <f>INDEX(Language!$A$1:$AX$115,MATCH("Time",Language!$B$1:$B$115,0),MATCH($H$2,Language!$A$1:$AW$1,0))</f>
        <v>Time</v>
      </c>
      <c r="H11" s="20" t="str">
        <f>INDEX(Language!$A$1:$AX$115,MATCH("Country",Language!$B$1:$B$115,0),MATCH($H$2,Language!$A$1:$AW$1,0))</f>
        <v>Country</v>
      </c>
      <c r="I11" s="20"/>
      <c r="J11" s="99" t="str">
        <f>INDEX(Language!$A$1:$AX$115,MATCH("Score",Language!$B$1:$B$115,0),MATCH($H$2,Language!$A$1:$AW$1,0))</f>
        <v>Score</v>
      </c>
      <c r="K11" s="99"/>
      <c r="L11" s="99"/>
      <c r="M11" s="20"/>
      <c r="N11" s="20" t="str">
        <f>INDEX(Language!$A$1:$AX$115,MATCH("Country",Language!$B$1:$B$115,0),MATCH($H$2,Language!$A$1:$AW$1,0))</f>
        <v>Country</v>
      </c>
      <c r="O11" s="14"/>
      <c r="P11" s="16"/>
      <c r="Q11" s="11"/>
      <c r="R11" s="10"/>
      <c r="S11" s="21" t="str">
        <f>INDEX(Language!$A$1:$AX$115,MATCH("Group A",Language!$B$1:$B$115,0),MATCH($H$2,Language!$A$1:$AW$1,0))</f>
        <v>Group A</v>
      </c>
      <c r="T11" s="22" t="s">
        <v>304</v>
      </c>
      <c r="U11" s="22" t="s">
        <v>16</v>
      </c>
      <c r="V11" s="22" t="s">
        <v>17</v>
      </c>
      <c r="W11" s="22" t="s">
        <v>18</v>
      </c>
      <c r="X11" s="22" t="s">
        <v>19</v>
      </c>
      <c r="Y11" s="23" t="s">
        <v>305</v>
      </c>
      <c r="Z11" s="14"/>
      <c r="AA11" s="14"/>
      <c r="AC11" s="8"/>
      <c r="DB11" s="24"/>
      <c r="DC11" s="25"/>
    </row>
    <row r="12" spans="2:107" s="7" customFormat="1" ht="15" customHeight="1" x14ac:dyDescent="0.25"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  <c r="P12" s="16"/>
      <c r="Q12" s="11"/>
      <c r="R12" s="10"/>
      <c r="S12" s="86" t="str">
        <f>VLOOKUP(1,'Dummy Table'!O4:P7,2,FALSE)</f>
        <v>Russia</v>
      </c>
      <c r="T12" s="26">
        <f>SUM(U12:W12)</f>
        <v>0</v>
      </c>
      <c r="U12" s="26">
        <f>SUMIF('Dummy Table'!B$4:B$7,'Euro 2012 Schedule'!S12,'Dummy Table'!C$4:C$7)</f>
        <v>0</v>
      </c>
      <c r="V12" s="26">
        <f>SUMIF('Dummy Table'!B$4:B$7,'Euro 2012 Schedule'!S12,'Dummy Table'!D$4:D$7)</f>
        <v>0</v>
      </c>
      <c r="W12" s="26">
        <f>SUMIF('Dummy Table'!B$4:B$7,'Euro 2012 Schedule'!S12,'Dummy Table'!E$4:E$7)</f>
        <v>0</v>
      </c>
      <c r="X12" s="26" t="str">
        <f>CONCATENATE(SUMIF('Dummy Table'!B$4:B$7,'Euro 2012 Schedule'!S12,'Dummy Table'!F$4:F$7)," - ",SUMIF('Dummy Table'!B$4:B$7,'Euro 2012 Schedule'!S12,'Dummy Table'!G$4:G$7))</f>
        <v>0 - 0</v>
      </c>
      <c r="Y12" s="27">
        <f>SUMIF('Dummy Table'!B$4:B$7,'Euro 2012 Schedule'!S12,'Dummy Table'!I$4:I$7)</f>
        <v>0</v>
      </c>
      <c r="Z12" s="14"/>
      <c r="AA12" s="14"/>
      <c r="AC12" s="8"/>
      <c r="DB12" s="24"/>
      <c r="DC12" s="25"/>
    </row>
    <row r="13" spans="2:107" s="7" customFormat="1" ht="15" customHeight="1" x14ac:dyDescent="0.25">
      <c r="B13" s="10"/>
      <c r="C13" s="10"/>
      <c r="D13" s="12">
        <v>1</v>
      </c>
      <c r="E13" s="12" t="s">
        <v>24</v>
      </c>
      <c r="F13" s="28">
        <f>G13</f>
        <v>41068.75</v>
      </c>
      <c r="G13" s="29">
        <f>Timezone!J2</f>
        <v>41068.75</v>
      </c>
      <c r="H13" s="47" t="str">
        <f>INDEX(Language!$A$1:$AX$115,MATCH("Poland",Language!$B$1:$B$115,0),MATCH($H$2,Language!$A$1:$AW$1,0))</f>
        <v>Poland</v>
      </c>
      <c r="I13" s="11"/>
      <c r="J13" s="30"/>
      <c r="K13" s="31" t="s">
        <v>2</v>
      </c>
      <c r="L13" s="30"/>
      <c r="M13" s="11"/>
      <c r="N13" s="85" t="str">
        <f>INDEX(Language!$A$1:$AX$115,MATCH("Greece",Language!$B$1:$B$115,0),MATCH($H$2,Language!$A$1:$AW$1,0))</f>
        <v>Greece</v>
      </c>
      <c r="O13" s="14"/>
      <c r="P13" s="16"/>
      <c r="Q13" s="11"/>
      <c r="R13" s="10"/>
      <c r="S13" s="87" t="str">
        <f>VLOOKUP(2,'Dummy Table'!O4:P7,2,FALSE)</f>
        <v>Greece</v>
      </c>
      <c r="T13" s="12">
        <f>SUM(U13:W13)</f>
        <v>0</v>
      </c>
      <c r="U13" s="12">
        <f>SUMIF('Dummy Table'!B$4:B$7,'Euro 2012 Schedule'!S13,'Dummy Table'!C$4:C$7)</f>
        <v>0</v>
      </c>
      <c r="V13" s="12">
        <f>SUMIF('Dummy Table'!B$4:B$7,'Euro 2012 Schedule'!S13,'Dummy Table'!D$4:D$7)</f>
        <v>0</v>
      </c>
      <c r="W13" s="12">
        <f>SUMIF('Dummy Table'!B$4:B$7,'Euro 2012 Schedule'!S13,'Dummy Table'!E$4:E$7)</f>
        <v>0</v>
      </c>
      <c r="X13" s="12" t="str">
        <f>CONCATENATE(SUMIF('Dummy Table'!B$4:B$7,'Euro 2012 Schedule'!S13,'Dummy Table'!F$4:F$7)," - ",SUMIF('Dummy Table'!B$4:B$7,'Euro 2012 Schedule'!S13,'Dummy Table'!G$4:G$7))</f>
        <v>0 - 0</v>
      </c>
      <c r="Y13" s="32">
        <f>SUMIF('Dummy Table'!B$4:B$7,'Euro 2012 Schedule'!S13,'Dummy Table'!I$4:I$7)</f>
        <v>0</v>
      </c>
      <c r="Z13" s="14"/>
      <c r="AA13" s="14"/>
      <c r="AC13" s="8"/>
      <c r="AF13" s="33"/>
      <c r="DB13" s="24"/>
      <c r="DC13" s="25"/>
    </row>
    <row r="14" spans="2:107" s="7" customFormat="1" ht="15" customHeight="1" x14ac:dyDescent="0.25">
      <c r="B14" s="10"/>
      <c r="C14" s="10"/>
      <c r="D14" s="12">
        <v>2</v>
      </c>
      <c r="E14" s="12" t="s">
        <v>24</v>
      </c>
      <c r="F14" s="28">
        <f t="shared" ref="F14:F36" si="0">G14</f>
        <v>41068.864583333336</v>
      </c>
      <c r="G14" s="29">
        <f>Timezone!J3</f>
        <v>41068.864583333336</v>
      </c>
      <c r="H14" s="47" t="str">
        <f>INDEX(Language!$A$1:$AX$115,MATCH("Russia",Language!$B$1:$B$115,0),MATCH($H$2,Language!$A$1:$AW$1,0))</f>
        <v>Russia</v>
      </c>
      <c r="I14" s="11"/>
      <c r="J14" s="30"/>
      <c r="K14" s="31" t="s">
        <v>2</v>
      </c>
      <c r="L14" s="30"/>
      <c r="M14" s="11"/>
      <c r="N14" s="85" t="str">
        <f>INDEX(Language!$A$1:$AX$115,MATCH("Czech Republic",Language!$B$1:$B$115,0),MATCH($H$2,Language!$A$1:$AW$1,0))</f>
        <v>Czech Republic</v>
      </c>
      <c r="O14" s="14"/>
      <c r="P14" s="16"/>
      <c r="Q14" s="11"/>
      <c r="R14" s="10"/>
      <c r="S14" s="87" t="str">
        <f>VLOOKUP(3,'Dummy Table'!O4:P7,2,FALSE)</f>
        <v>Czech Republic</v>
      </c>
      <c r="T14" s="12">
        <f>SUM(U14:W14)</f>
        <v>0</v>
      </c>
      <c r="U14" s="12">
        <f>SUMIF('Dummy Table'!B$4:B$7,'Euro 2012 Schedule'!S14,'Dummy Table'!C$4:C$7)</f>
        <v>0</v>
      </c>
      <c r="V14" s="12">
        <f>SUMIF('Dummy Table'!B$4:B$7,'Euro 2012 Schedule'!S14,'Dummy Table'!D$4:D$7)</f>
        <v>0</v>
      </c>
      <c r="W14" s="12">
        <f>SUMIF('Dummy Table'!B$4:B$7,'Euro 2012 Schedule'!S14,'Dummy Table'!E$4:E$7)</f>
        <v>0</v>
      </c>
      <c r="X14" s="12" t="str">
        <f>CONCATENATE(SUMIF('Dummy Table'!B$4:B$7,'Euro 2012 Schedule'!S14,'Dummy Table'!F$4:F$7)," - ",SUMIF('Dummy Table'!B$4:B$7,'Euro 2012 Schedule'!S14,'Dummy Table'!G$4:G$7))</f>
        <v>0 - 0</v>
      </c>
      <c r="Y14" s="32">
        <f>SUMIF('Dummy Table'!B$4:B$7,'Euro 2012 Schedule'!S14,'Dummy Table'!I$4:I$7)</f>
        <v>0</v>
      </c>
      <c r="Z14" s="14"/>
      <c r="AA14" s="14"/>
      <c r="AC14" s="8"/>
      <c r="AF14" s="33"/>
      <c r="DB14" s="24"/>
      <c r="DC14" s="25"/>
    </row>
    <row r="15" spans="2:107" s="7" customFormat="1" ht="15" customHeight="1" x14ac:dyDescent="0.25">
      <c r="B15" s="10"/>
      <c r="C15" s="10"/>
      <c r="D15" s="12">
        <v>3</v>
      </c>
      <c r="E15" s="12" t="s">
        <v>2685</v>
      </c>
      <c r="F15" s="28">
        <f t="shared" si="0"/>
        <v>41069.75</v>
      </c>
      <c r="G15" s="29">
        <f>Timezone!J4</f>
        <v>41069.75</v>
      </c>
      <c r="H15" s="47" t="str">
        <f>INDEX(Language!$A$1:$AX$115,MATCH("Netherlands",Language!$B$1:$B$115,0),MATCH($H$2,Language!$A$1:$AW$1,0))</f>
        <v>Netherlands</v>
      </c>
      <c r="I15" s="11"/>
      <c r="J15" s="30"/>
      <c r="K15" s="31" t="s">
        <v>2</v>
      </c>
      <c r="L15" s="30"/>
      <c r="M15" s="11"/>
      <c r="N15" s="85" t="str">
        <f>INDEX(Language!$A$1:$AX$115,MATCH("Denmark",Language!$B$1:$B$115,0),MATCH($H$2,Language!$A$1:$AW$1,0))</f>
        <v>Denmark</v>
      </c>
      <c r="O15" s="14"/>
      <c r="P15" s="16"/>
      <c r="Q15" s="11"/>
      <c r="R15" s="10"/>
      <c r="S15" s="88" t="str">
        <f>VLOOKUP(4,'Dummy Table'!O4:P7,2,FALSE)</f>
        <v>Poland</v>
      </c>
      <c r="T15" s="34">
        <f>SUM(U15:W15)</f>
        <v>0</v>
      </c>
      <c r="U15" s="34">
        <f>SUMIF('Dummy Table'!B$4:B$7,'Euro 2012 Schedule'!S15,'Dummy Table'!C$4:C$7)</f>
        <v>0</v>
      </c>
      <c r="V15" s="34">
        <f>SUMIF('Dummy Table'!B$4:B$7,'Euro 2012 Schedule'!S15,'Dummy Table'!D$4:D$7)</f>
        <v>0</v>
      </c>
      <c r="W15" s="34">
        <f>SUMIF('Dummy Table'!B$4:B$7,'Euro 2012 Schedule'!S15,'Dummy Table'!E$4:E$7)</f>
        <v>0</v>
      </c>
      <c r="X15" s="34" t="str">
        <f>CONCATENATE(SUMIF('Dummy Table'!B$4:B$7,'Euro 2012 Schedule'!S15,'Dummy Table'!F$4:F$7)," - ",SUMIF('Dummy Table'!B$4:B$7,'Euro 2012 Schedule'!S15,'Dummy Table'!G$4:G$7))</f>
        <v>0 - 0</v>
      </c>
      <c r="Y15" s="35">
        <f>SUMIF('Dummy Table'!B$4:B$7,'Euro 2012 Schedule'!S15,'Dummy Table'!I$4:I$7)</f>
        <v>0</v>
      </c>
      <c r="Z15" s="14"/>
      <c r="AA15" s="14"/>
      <c r="AC15" s="8"/>
      <c r="AF15" s="33"/>
      <c r="DB15" s="24"/>
      <c r="DC15" s="25"/>
    </row>
    <row r="16" spans="2:107" s="7" customFormat="1" ht="15" customHeight="1" x14ac:dyDescent="0.25">
      <c r="B16" s="10"/>
      <c r="C16" s="10"/>
      <c r="D16" s="12">
        <v>4</v>
      </c>
      <c r="E16" s="12" t="s">
        <v>2685</v>
      </c>
      <c r="F16" s="28">
        <f t="shared" si="0"/>
        <v>41069.864583333336</v>
      </c>
      <c r="G16" s="29">
        <f>Timezone!J5</f>
        <v>41069.864583333336</v>
      </c>
      <c r="H16" s="47" t="str">
        <f>INDEX(Language!$A$1:$AX$115,MATCH("Germany",Language!$B$1:$B$115,0),MATCH($H$2,Language!$A$1:$AW$1,0))</f>
        <v>Germany</v>
      </c>
      <c r="I16" s="11"/>
      <c r="J16" s="30"/>
      <c r="K16" s="31" t="s">
        <v>2</v>
      </c>
      <c r="L16" s="30"/>
      <c r="M16" s="11"/>
      <c r="N16" s="85" t="str">
        <f>INDEX(Language!$A$1:$AX$115,MATCH("Portugal",Language!$B$1:$B$115,0),MATCH($H$2,Language!$A$1:$AW$1,0))</f>
        <v>Portugal</v>
      </c>
      <c r="O16" s="14"/>
      <c r="P16" s="16"/>
      <c r="Q16" s="11"/>
      <c r="R16" s="10"/>
      <c r="S16" s="11"/>
      <c r="T16" s="11"/>
      <c r="U16" s="11"/>
      <c r="V16" s="11"/>
      <c r="W16" s="11"/>
      <c r="X16" s="11"/>
      <c r="Y16" s="11"/>
      <c r="Z16" s="14"/>
      <c r="AA16" s="14"/>
      <c r="AC16" s="8"/>
      <c r="AF16" s="33"/>
      <c r="DB16" s="24"/>
      <c r="DC16" s="25"/>
    </row>
    <row r="17" spans="2:107" s="7" customFormat="1" ht="15" customHeight="1" x14ac:dyDescent="0.25">
      <c r="B17" s="10"/>
      <c r="C17" s="10"/>
      <c r="D17" s="12">
        <v>5</v>
      </c>
      <c r="E17" s="12" t="s">
        <v>2686</v>
      </c>
      <c r="F17" s="28">
        <f t="shared" si="0"/>
        <v>41070.75</v>
      </c>
      <c r="G17" s="29">
        <f>Timezone!J6</f>
        <v>41070.75</v>
      </c>
      <c r="H17" s="47" t="str">
        <f>INDEX(Language!$A$1:$AX$115,MATCH("Spain",Language!$B$1:$B$115,0),MATCH($H$2,Language!$A$1:$AW$1,0))</f>
        <v>Spain</v>
      </c>
      <c r="I17" s="11"/>
      <c r="J17" s="30"/>
      <c r="K17" s="31" t="s">
        <v>2</v>
      </c>
      <c r="L17" s="30"/>
      <c r="M17" s="11"/>
      <c r="N17" s="85" t="str">
        <f>INDEX(Language!$A$1:$AX$115,MATCH("Italy",Language!$B$1:$B$115,0),MATCH($H$2,Language!$A$1:$AW$1,0))</f>
        <v>Italy</v>
      </c>
      <c r="O17" s="14"/>
      <c r="P17" s="16"/>
      <c r="Q17" s="11"/>
      <c r="R17" s="10"/>
      <c r="S17" s="21" t="str">
        <f>INDEX(Language!$A$1:$AX$115,MATCH("Group B",Language!$B$1:$B$115,0),MATCH($H$2,Language!$A$1:$AW$1,0))</f>
        <v>Group B</v>
      </c>
      <c r="T17" s="22" t="s">
        <v>304</v>
      </c>
      <c r="U17" s="22" t="s">
        <v>16</v>
      </c>
      <c r="V17" s="22" t="s">
        <v>17</v>
      </c>
      <c r="W17" s="22" t="s">
        <v>18</v>
      </c>
      <c r="X17" s="22" t="s">
        <v>19</v>
      </c>
      <c r="Y17" s="23" t="s">
        <v>305</v>
      </c>
      <c r="Z17" s="14"/>
      <c r="AA17" s="14"/>
      <c r="AC17" s="8"/>
      <c r="AF17" s="33"/>
      <c r="DB17" s="24"/>
      <c r="DC17" s="25"/>
    </row>
    <row r="18" spans="2:107" s="7" customFormat="1" ht="15" customHeight="1" x14ac:dyDescent="0.25">
      <c r="B18" s="10"/>
      <c r="C18" s="10"/>
      <c r="D18" s="12">
        <v>6</v>
      </c>
      <c r="E18" s="12" t="s">
        <v>2686</v>
      </c>
      <c r="F18" s="28">
        <f t="shared" si="0"/>
        <v>41070.864583333336</v>
      </c>
      <c r="G18" s="29">
        <f>Timezone!J7</f>
        <v>41070.864583333336</v>
      </c>
      <c r="H18" s="47" t="str">
        <f>INDEX(Language!$A$1:$AX$115,MATCH("Republic of Ireland",Language!$B$1:$B$115,0),MATCH($H$2,Language!$A$1:$AW$1,0))</f>
        <v>Republic of Ireland</v>
      </c>
      <c r="I18" s="11"/>
      <c r="J18" s="30"/>
      <c r="K18" s="31" t="s">
        <v>2</v>
      </c>
      <c r="L18" s="30"/>
      <c r="M18" s="11"/>
      <c r="N18" s="85" t="str">
        <f>INDEX(Language!$A$1:$AX$115,MATCH("Croatia",Language!$B$1:$B$115,0),MATCH($H$2,Language!$A$1:$AW$1,0))</f>
        <v>Croatia</v>
      </c>
      <c r="O18" s="14"/>
      <c r="P18" s="16"/>
      <c r="Q18" s="11"/>
      <c r="R18" s="10"/>
      <c r="S18" s="86" t="str">
        <f>VLOOKUP(1,'Dummy Table'!O11:P14,2,FALSE)</f>
        <v>Netherlands</v>
      </c>
      <c r="T18" s="26">
        <f>SUM(U18:W18)</f>
        <v>0</v>
      </c>
      <c r="U18" s="26">
        <f>SUMIF('Dummy Table'!B$11:B$14,'Euro 2012 Schedule'!S18,'Dummy Table'!C$11:C$14)</f>
        <v>0</v>
      </c>
      <c r="V18" s="26">
        <f>SUMIF('Dummy Table'!B$11:B$14,'Euro 2012 Schedule'!S18,'Dummy Table'!D$11:D$14)</f>
        <v>0</v>
      </c>
      <c r="W18" s="26">
        <f>SUMIF('Dummy Table'!B$11:B$14,'Euro 2012 Schedule'!S18,'Dummy Table'!E$11:E$14)</f>
        <v>0</v>
      </c>
      <c r="X18" s="26" t="str">
        <f>CONCATENATE(SUMIF('Dummy Table'!B$11:B$14,'Euro 2012 Schedule'!S18,'Dummy Table'!F$11:F$14)," - ",SUMIF('Dummy Table'!B$11:B$14,'Euro 2012 Schedule'!S18,'Dummy Table'!G$11:G$14))</f>
        <v>0 - 0</v>
      </c>
      <c r="Y18" s="27">
        <f>SUMIF('Dummy Table'!B$11:B$14,'Euro 2012 Schedule'!S18,'Dummy Table'!I$11:I$14)</f>
        <v>0</v>
      </c>
      <c r="Z18" s="14"/>
      <c r="AA18" s="14"/>
      <c r="AC18" s="8"/>
      <c r="AF18" s="33"/>
      <c r="DB18" s="24"/>
      <c r="DC18" s="25"/>
    </row>
    <row r="19" spans="2:107" s="7" customFormat="1" ht="15" customHeight="1" x14ac:dyDescent="0.25">
      <c r="B19" s="10"/>
      <c r="C19" s="10"/>
      <c r="D19" s="12">
        <v>7</v>
      </c>
      <c r="E19" s="12" t="s">
        <v>17</v>
      </c>
      <c r="F19" s="28">
        <f t="shared" si="0"/>
        <v>41071.75</v>
      </c>
      <c r="G19" s="29">
        <f>Timezone!J8</f>
        <v>41071.75</v>
      </c>
      <c r="H19" s="47" t="str">
        <f>INDEX(Language!$A$1:$AX$115,MATCH("France",Language!$B$1:$B$115,0),MATCH($H$2,Language!$A$1:$AW$1,0))</f>
        <v>France</v>
      </c>
      <c r="I19" s="11"/>
      <c r="J19" s="30"/>
      <c r="K19" s="31" t="s">
        <v>2</v>
      </c>
      <c r="L19" s="30"/>
      <c r="M19" s="11"/>
      <c r="N19" s="85" t="str">
        <f>INDEX(Language!$A$1:$AX$115,MATCH("England",Language!$B$1:$B$115,0),MATCH($H$2,Language!$A$1:$AW$1,0))</f>
        <v>England</v>
      </c>
      <c r="O19" s="14"/>
      <c r="P19" s="16"/>
      <c r="Q19" s="11"/>
      <c r="R19" s="10"/>
      <c r="S19" s="87" t="str">
        <f>VLOOKUP(2,'Dummy Table'!O11:P14,2,FALSE)</f>
        <v>Germany</v>
      </c>
      <c r="T19" s="12">
        <f>SUM(U19:W19)</f>
        <v>0</v>
      </c>
      <c r="U19" s="12">
        <f>SUMIF('Dummy Table'!B$11:B$14,'Euro 2012 Schedule'!S19,'Dummy Table'!C$11:C$14)</f>
        <v>0</v>
      </c>
      <c r="V19" s="12">
        <f>SUMIF('Dummy Table'!B$11:B$14,'Euro 2012 Schedule'!S19,'Dummy Table'!D$11:D$14)</f>
        <v>0</v>
      </c>
      <c r="W19" s="12">
        <f>SUMIF('Dummy Table'!B$11:B$14,'Euro 2012 Schedule'!S19,'Dummy Table'!E$11:E$14)</f>
        <v>0</v>
      </c>
      <c r="X19" s="12" t="str">
        <f>CONCATENATE(SUMIF('Dummy Table'!B$11:B$14,'Euro 2012 Schedule'!S19,'Dummy Table'!F$11:F$14)," - ",SUMIF('Dummy Table'!B$11:B$14,'Euro 2012 Schedule'!S19,'Dummy Table'!G$11:G$14))</f>
        <v>0 - 0</v>
      </c>
      <c r="Y19" s="32">
        <f>SUMIF('Dummy Table'!B$11:B$14,'Euro 2012 Schedule'!S19,'Dummy Table'!I$11:I$14)</f>
        <v>0</v>
      </c>
      <c r="Z19" s="14"/>
      <c r="AA19" s="14"/>
      <c r="AC19" s="8"/>
      <c r="AF19" s="33"/>
      <c r="DB19" s="36"/>
      <c r="DC19" s="25"/>
    </row>
    <row r="20" spans="2:107" s="7" customFormat="1" ht="15" customHeight="1" x14ac:dyDescent="0.25">
      <c r="B20" s="10"/>
      <c r="C20" s="10"/>
      <c r="D20" s="12">
        <v>8</v>
      </c>
      <c r="E20" s="12" t="s">
        <v>17</v>
      </c>
      <c r="F20" s="28">
        <f t="shared" si="0"/>
        <v>41071.864583333336</v>
      </c>
      <c r="G20" s="29">
        <f>Timezone!J9</f>
        <v>41071.864583333336</v>
      </c>
      <c r="H20" s="47" t="str">
        <f>INDEX(Language!$A$1:$AX$115,MATCH("Ukraine",Language!$B$1:$B$115,0),MATCH($H$2,Language!$A$1:$AW$1,0))</f>
        <v>Ukraine</v>
      </c>
      <c r="I20" s="11"/>
      <c r="J20" s="30"/>
      <c r="K20" s="31" t="s">
        <v>2</v>
      </c>
      <c r="L20" s="30"/>
      <c r="M20" s="11"/>
      <c r="N20" s="85" t="str">
        <f>INDEX(Language!$A$1:$AX$115,MATCH("Sweden",Language!$B$1:$B$115,0),MATCH($H$2,Language!$A$1:$AW$1,0))</f>
        <v>Sweden</v>
      </c>
      <c r="O20" s="14"/>
      <c r="P20" s="16"/>
      <c r="Q20" s="11"/>
      <c r="R20" s="10"/>
      <c r="S20" s="87" t="str">
        <f>VLOOKUP(3,'Dummy Table'!O11:P14,2,FALSE)</f>
        <v>Denmark</v>
      </c>
      <c r="T20" s="12">
        <f>SUM(U20:W20)</f>
        <v>0</v>
      </c>
      <c r="U20" s="12">
        <f>SUMIF('Dummy Table'!B$11:B$14,'Euro 2012 Schedule'!S20,'Dummy Table'!C$11:C$14)</f>
        <v>0</v>
      </c>
      <c r="V20" s="12">
        <f>SUMIF('Dummy Table'!B$11:B$14,'Euro 2012 Schedule'!S20,'Dummy Table'!D$11:D$14)</f>
        <v>0</v>
      </c>
      <c r="W20" s="12">
        <f>SUMIF('Dummy Table'!B$11:B$14,'Euro 2012 Schedule'!S20,'Dummy Table'!E$11:E$14)</f>
        <v>0</v>
      </c>
      <c r="X20" s="12" t="str">
        <f>CONCATENATE(SUMIF('Dummy Table'!B$11:B$14,'Euro 2012 Schedule'!S20,'Dummy Table'!F$11:F$14)," - ",SUMIF('Dummy Table'!B$11:B$14,'Euro 2012 Schedule'!S20,'Dummy Table'!G$11:G$14))</f>
        <v>0 - 0</v>
      </c>
      <c r="Y20" s="32">
        <f>SUMIF('Dummy Table'!B$11:B$14,'Euro 2012 Schedule'!S20,'Dummy Table'!I$11:I$14)</f>
        <v>0</v>
      </c>
      <c r="Z20" s="14"/>
      <c r="AA20" s="14"/>
      <c r="AC20" s="8"/>
      <c r="AF20" s="33"/>
      <c r="DB20" s="24"/>
      <c r="DC20" s="25"/>
    </row>
    <row r="21" spans="2:107" s="7" customFormat="1" ht="15" customHeight="1" x14ac:dyDescent="0.25">
      <c r="B21" s="10"/>
      <c r="C21" s="10"/>
      <c r="D21" s="12">
        <v>9</v>
      </c>
      <c r="E21" s="12" t="s">
        <v>24</v>
      </c>
      <c r="F21" s="28">
        <f t="shared" si="0"/>
        <v>41072.75</v>
      </c>
      <c r="G21" s="29">
        <f>Timezone!J10</f>
        <v>41072.75</v>
      </c>
      <c r="H21" s="47" t="str">
        <f>INDEX(Language!$A$1:$AX$115,MATCH("Greece",Language!$B$1:$B$115,0),MATCH($H$2,Language!$A$1:$AW$1,0))</f>
        <v>Greece</v>
      </c>
      <c r="I21" s="11"/>
      <c r="J21" s="30"/>
      <c r="K21" s="31" t="s">
        <v>2</v>
      </c>
      <c r="L21" s="30"/>
      <c r="M21" s="11"/>
      <c r="N21" s="85" t="str">
        <f>INDEX(Language!$A$1:$AX$115,MATCH("Czech Republic",Language!$B$1:$B$115,0),MATCH($H$2,Language!$A$1:$AW$1,0))</f>
        <v>Czech Republic</v>
      </c>
      <c r="O21" s="14"/>
      <c r="P21" s="16"/>
      <c r="Q21" s="11"/>
      <c r="R21" s="10"/>
      <c r="S21" s="88" t="str">
        <f>VLOOKUP(4,'Dummy Table'!O11:P14,2,FALSE)</f>
        <v>Portugal</v>
      </c>
      <c r="T21" s="34">
        <f>SUM(U21:W21)</f>
        <v>0</v>
      </c>
      <c r="U21" s="34">
        <f>SUMIF('Dummy Table'!B$11:B$14,'Euro 2012 Schedule'!S21,'Dummy Table'!C$11:C$14)</f>
        <v>0</v>
      </c>
      <c r="V21" s="34">
        <f>SUMIF('Dummy Table'!B$11:B$14,'Euro 2012 Schedule'!S21,'Dummy Table'!D$11:D$14)</f>
        <v>0</v>
      </c>
      <c r="W21" s="34">
        <f>SUMIF('Dummy Table'!B$11:B$14,'Euro 2012 Schedule'!S21,'Dummy Table'!E$11:E$14)</f>
        <v>0</v>
      </c>
      <c r="X21" s="34" t="str">
        <f>CONCATENATE(SUMIF('Dummy Table'!B$11:B$14,'Euro 2012 Schedule'!S21,'Dummy Table'!F$11:F$14)," - ",SUMIF('Dummy Table'!B$11:B$14,'Euro 2012 Schedule'!S21,'Dummy Table'!G$11:G$14))</f>
        <v>0 - 0</v>
      </c>
      <c r="Y21" s="35">
        <f>SUMIF('Dummy Table'!B$11:B$14,'Euro 2012 Schedule'!S21,'Dummy Table'!I$11:I$14)</f>
        <v>0</v>
      </c>
      <c r="Z21" s="14"/>
      <c r="AA21" s="14"/>
      <c r="AC21" s="8"/>
      <c r="AF21" s="33"/>
      <c r="DB21" s="24"/>
      <c r="DC21" s="25"/>
    </row>
    <row r="22" spans="2:107" s="7" customFormat="1" ht="15" customHeight="1" x14ac:dyDescent="0.25">
      <c r="B22" s="10"/>
      <c r="C22" s="10"/>
      <c r="D22" s="12">
        <v>10</v>
      </c>
      <c r="E22" s="12" t="s">
        <v>24</v>
      </c>
      <c r="F22" s="28">
        <f t="shared" si="0"/>
        <v>41072.864583333336</v>
      </c>
      <c r="G22" s="29">
        <f>Timezone!J11</f>
        <v>41072.864583333336</v>
      </c>
      <c r="H22" s="47" t="str">
        <f>INDEX(Language!$A$1:$AX$115,MATCH("Poland",Language!$B$1:$B$115,0),MATCH($H$2,Language!$A$1:$AW$1,0))</f>
        <v>Poland</v>
      </c>
      <c r="I22" s="11"/>
      <c r="J22" s="30"/>
      <c r="K22" s="31" t="s">
        <v>2</v>
      </c>
      <c r="L22" s="30"/>
      <c r="M22" s="11"/>
      <c r="N22" s="85" t="str">
        <f>INDEX(Language!$A$1:$AX$115,MATCH("Russia",Language!$B$1:$B$115,0),MATCH($H$2,Language!$A$1:$AW$1,0))</f>
        <v>Russia</v>
      </c>
      <c r="O22" s="14"/>
      <c r="P22" s="16"/>
      <c r="Q22" s="11"/>
      <c r="R22" s="10"/>
      <c r="Z22" s="14"/>
      <c r="AA22" s="14"/>
      <c r="AC22" s="8"/>
      <c r="AF22" s="33"/>
      <c r="DB22" s="24"/>
      <c r="DC22" s="25"/>
    </row>
    <row r="23" spans="2:107" s="7" customFormat="1" ht="15" customHeight="1" x14ac:dyDescent="0.25">
      <c r="B23" s="10"/>
      <c r="C23" s="10"/>
      <c r="D23" s="12">
        <v>11</v>
      </c>
      <c r="E23" s="12" t="s">
        <v>2685</v>
      </c>
      <c r="F23" s="28">
        <f t="shared" si="0"/>
        <v>41073.75</v>
      </c>
      <c r="G23" s="29">
        <f>Timezone!J12</f>
        <v>41073.75</v>
      </c>
      <c r="H23" s="47" t="str">
        <f>INDEX(Language!$A$1:$AX$115,MATCH("Denmark",Language!$B$1:$B$115,0),MATCH($H$2,Language!$A$1:$AW$1,0))</f>
        <v>Denmark</v>
      </c>
      <c r="I23" s="11"/>
      <c r="J23" s="30"/>
      <c r="K23" s="31" t="s">
        <v>2</v>
      </c>
      <c r="L23" s="30"/>
      <c r="M23" s="11"/>
      <c r="N23" s="85" t="str">
        <f>INDEX(Language!$A$1:$AX$115,MATCH("Portugal",Language!$B$1:$B$115,0),MATCH($H$2,Language!$A$1:$AW$1,0))</f>
        <v>Portugal</v>
      </c>
      <c r="O23" s="14"/>
      <c r="P23" s="16"/>
      <c r="Q23" s="11"/>
      <c r="R23" s="10"/>
      <c r="S23" s="21" t="str">
        <f>INDEX(Language!$A$1:$AX$115,MATCH("Group C",Language!$B$1:$B$115,0),MATCH($H$2,Language!$A$1:$AW$1,0))</f>
        <v>Group C</v>
      </c>
      <c r="T23" s="22" t="s">
        <v>304</v>
      </c>
      <c r="U23" s="22" t="s">
        <v>16</v>
      </c>
      <c r="V23" s="22" t="s">
        <v>17</v>
      </c>
      <c r="W23" s="22" t="s">
        <v>18</v>
      </c>
      <c r="X23" s="22" t="s">
        <v>19</v>
      </c>
      <c r="Y23" s="23" t="s">
        <v>305</v>
      </c>
      <c r="Z23" s="14"/>
      <c r="AA23" s="14"/>
      <c r="AC23" s="8"/>
      <c r="AF23" s="33"/>
      <c r="DB23" s="24"/>
      <c r="DC23" s="25"/>
    </row>
    <row r="24" spans="2:107" s="7" customFormat="1" ht="15" customHeight="1" x14ac:dyDescent="0.25">
      <c r="B24" s="10"/>
      <c r="C24" s="10"/>
      <c r="D24" s="12">
        <v>12</v>
      </c>
      <c r="E24" s="12" t="s">
        <v>2685</v>
      </c>
      <c r="F24" s="28">
        <f t="shared" si="0"/>
        <v>41073.864583333336</v>
      </c>
      <c r="G24" s="29">
        <f>Timezone!J13</f>
        <v>41073.864583333336</v>
      </c>
      <c r="H24" s="47" t="str">
        <f>INDEX(Language!$A$1:$AX$115,MATCH("Netherlands",Language!$B$1:$B$115,0),MATCH($H$2,Language!$A$1:$AW$1,0))</f>
        <v>Netherlands</v>
      </c>
      <c r="I24" s="11"/>
      <c r="J24" s="30"/>
      <c r="K24" s="31" t="s">
        <v>2</v>
      </c>
      <c r="L24" s="30"/>
      <c r="M24" s="11"/>
      <c r="N24" s="85" t="str">
        <f>INDEX(Language!$A$1:$AX$115,MATCH("Germany",Language!$B$1:$B$115,0),MATCH($H$2,Language!$A$1:$AW$1,0))</f>
        <v>Germany</v>
      </c>
      <c r="O24" s="14"/>
      <c r="P24" s="16"/>
      <c r="Q24" s="11"/>
      <c r="R24" s="10"/>
      <c r="S24" s="86" t="str">
        <f>VLOOKUP(1,'Dummy Table'!O18:P21,2,FALSE)</f>
        <v>Spain</v>
      </c>
      <c r="T24" s="26">
        <f>SUM(U24:W24)</f>
        <v>0</v>
      </c>
      <c r="U24" s="26">
        <f>SUMIF('Dummy Table'!B$18:B$21,'Euro 2012 Schedule'!S24,'Dummy Table'!C$18:C$21)</f>
        <v>0</v>
      </c>
      <c r="V24" s="26">
        <f>SUMIF('Dummy Table'!B$18:B$21,'Euro 2012 Schedule'!S24,'Dummy Table'!D$18:D$21)</f>
        <v>0</v>
      </c>
      <c r="W24" s="26">
        <f>SUMIF('Dummy Table'!B$18:B$21,'Euro 2012 Schedule'!S24,'Dummy Table'!E$18:E$21)</f>
        <v>0</v>
      </c>
      <c r="X24" s="26" t="str">
        <f>CONCATENATE(SUMIF('Dummy Table'!B$18:B$21,'Euro 2012 Schedule'!S24,'Dummy Table'!F$18:F$21)," - ",SUMIF('Dummy Table'!B$18:B$21,'Euro 2012 Schedule'!S24,'Dummy Table'!G$18:G$21))</f>
        <v>0 - 0</v>
      </c>
      <c r="Y24" s="27">
        <f>SUMIF('Dummy Table'!B$18:B$21,'Euro 2012 Schedule'!S24,'Dummy Table'!I$18:I$21)</f>
        <v>0</v>
      </c>
      <c r="Z24" s="14"/>
      <c r="AA24" s="14"/>
      <c r="AC24" s="8"/>
      <c r="AF24" s="33"/>
      <c r="DB24" s="24"/>
      <c r="DC24" s="25"/>
    </row>
    <row r="25" spans="2:107" s="7" customFormat="1" ht="15" customHeight="1" x14ac:dyDescent="0.25">
      <c r="B25" s="10"/>
      <c r="C25" s="10"/>
      <c r="D25" s="12">
        <v>13</v>
      </c>
      <c r="E25" s="12" t="s">
        <v>2686</v>
      </c>
      <c r="F25" s="28">
        <f t="shared" si="0"/>
        <v>41074.75</v>
      </c>
      <c r="G25" s="29">
        <f>Timezone!J14</f>
        <v>41074.75</v>
      </c>
      <c r="H25" s="47" t="str">
        <f>INDEX(Language!$A$1:$AX$115,MATCH("Italy",Language!$B$1:$B$115,0),MATCH($H$2,Language!$A$1:$AW$1,0))</f>
        <v>Italy</v>
      </c>
      <c r="I25" s="11"/>
      <c r="J25" s="30"/>
      <c r="K25" s="31" t="s">
        <v>2</v>
      </c>
      <c r="L25" s="30"/>
      <c r="M25" s="11"/>
      <c r="N25" s="85" t="str">
        <f>INDEX(Language!$A$1:$AX$115,MATCH("Croatia",Language!$B$1:$B$115,0),MATCH($H$2,Language!$A$1:$AW$1,0))</f>
        <v>Croatia</v>
      </c>
      <c r="O25" s="14"/>
      <c r="P25" s="16"/>
      <c r="Q25" s="11"/>
      <c r="R25" s="10"/>
      <c r="S25" s="87" t="str">
        <f>VLOOKUP(2,'Dummy Table'!O18:P21,2,FALSE)</f>
        <v>Italy</v>
      </c>
      <c r="T25" s="12">
        <f>SUM(U25:W25)</f>
        <v>0</v>
      </c>
      <c r="U25" s="12">
        <f>SUMIF('Dummy Table'!B$18:B$21,'Euro 2012 Schedule'!S25,'Dummy Table'!C$18:C$21)</f>
        <v>0</v>
      </c>
      <c r="V25" s="12">
        <f>SUMIF('Dummy Table'!B$18:B$21,'Euro 2012 Schedule'!S25,'Dummy Table'!D$18:D$21)</f>
        <v>0</v>
      </c>
      <c r="W25" s="12">
        <f>SUMIF('Dummy Table'!B$18:B$21,'Euro 2012 Schedule'!S25,'Dummy Table'!E$18:E$21)</f>
        <v>0</v>
      </c>
      <c r="X25" s="12" t="str">
        <f>CONCATENATE(SUMIF('Dummy Table'!B$18:B$21,'Euro 2012 Schedule'!S25,'Dummy Table'!F$18:F$21)," - ",SUMIF('Dummy Table'!B$18:B$21,'Euro 2012 Schedule'!S25,'Dummy Table'!G$18:G$21))</f>
        <v>0 - 0</v>
      </c>
      <c r="Y25" s="32">
        <f>SUMIF('Dummy Table'!B$18:B$21,'Euro 2012 Schedule'!S25,'Dummy Table'!I$18:I$21)</f>
        <v>0</v>
      </c>
      <c r="Z25" s="14"/>
      <c r="AA25" s="14"/>
      <c r="AC25" s="8"/>
      <c r="AF25" s="33"/>
      <c r="DB25" s="24"/>
      <c r="DC25" s="25"/>
    </row>
    <row r="26" spans="2:107" s="7" customFormat="1" ht="15" customHeight="1" x14ac:dyDescent="0.25">
      <c r="B26" s="10"/>
      <c r="C26" s="10"/>
      <c r="D26" s="12">
        <v>14</v>
      </c>
      <c r="E26" s="12" t="s">
        <v>2686</v>
      </c>
      <c r="F26" s="28">
        <f t="shared" si="0"/>
        <v>41074.864583333336</v>
      </c>
      <c r="G26" s="29">
        <f>Timezone!J15</f>
        <v>41074.864583333336</v>
      </c>
      <c r="H26" s="47" t="str">
        <f>INDEX(Language!$A$1:$AX$115,MATCH("Spain",Language!$B$1:$B$115,0),MATCH($H$2,Language!$A$1:$AW$1,0))</f>
        <v>Spain</v>
      </c>
      <c r="I26" s="11"/>
      <c r="J26" s="30"/>
      <c r="K26" s="31" t="s">
        <v>2</v>
      </c>
      <c r="L26" s="30"/>
      <c r="M26" s="11"/>
      <c r="N26" s="85" t="str">
        <f>INDEX(Language!$A$1:$AX$115,MATCH("Republic of Ireland",Language!$B$1:$B$115,0),MATCH($H$2,Language!$A$1:$AW$1,0))</f>
        <v>Republic of Ireland</v>
      </c>
      <c r="O26" s="14"/>
      <c r="P26" s="16"/>
      <c r="Q26" s="11"/>
      <c r="R26" s="10"/>
      <c r="S26" s="87" t="str">
        <f>VLOOKUP(3,'Dummy Table'!O18:P21,2,FALSE)</f>
        <v>Croatia</v>
      </c>
      <c r="T26" s="12">
        <f>SUM(U26:W26)</f>
        <v>0</v>
      </c>
      <c r="U26" s="12">
        <f>SUMIF('Dummy Table'!B$18:B$21,'Euro 2012 Schedule'!S26,'Dummy Table'!C$18:C$21)</f>
        <v>0</v>
      </c>
      <c r="V26" s="12">
        <f>SUMIF('Dummy Table'!B$18:B$21,'Euro 2012 Schedule'!S26,'Dummy Table'!D$18:D$21)</f>
        <v>0</v>
      </c>
      <c r="W26" s="12">
        <f>SUMIF('Dummy Table'!B$18:B$21,'Euro 2012 Schedule'!S26,'Dummy Table'!E$18:E$21)</f>
        <v>0</v>
      </c>
      <c r="X26" s="12" t="str">
        <f>CONCATENATE(SUMIF('Dummy Table'!B$18:B$21,'Euro 2012 Schedule'!S26,'Dummy Table'!F$18:F$21)," - ",SUMIF('Dummy Table'!B$18:B$21,'Euro 2012 Schedule'!S26,'Dummy Table'!G$18:G$21))</f>
        <v>0 - 0</v>
      </c>
      <c r="Y26" s="32">
        <f>SUMIF('Dummy Table'!B$18:B$21,'Euro 2012 Schedule'!S26,'Dummy Table'!I$18:I$21)</f>
        <v>0</v>
      </c>
      <c r="Z26" s="14"/>
      <c r="AA26" s="14"/>
      <c r="AC26" s="8"/>
      <c r="AF26" s="33"/>
      <c r="DB26" s="24"/>
      <c r="DC26" s="25"/>
    </row>
    <row r="27" spans="2:107" s="7" customFormat="1" ht="15" customHeight="1" x14ac:dyDescent="0.25">
      <c r="B27" s="10"/>
      <c r="C27" s="10"/>
      <c r="D27" s="12">
        <v>15</v>
      </c>
      <c r="E27" s="12" t="s">
        <v>17</v>
      </c>
      <c r="F27" s="28">
        <f t="shared" si="0"/>
        <v>39614.864583333336</v>
      </c>
      <c r="G27" s="29">
        <f>Timezone!J16</f>
        <v>39614.864583333336</v>
      </c>
      <c r="H27" s="47" t="str">
        <f>INDEX(Language!$A$1:$AX$115,MATCH("Sweden",Language!$B$1:$B$115,0),MATCH($H$2,Language!$A$1:$AW$1,0))</f>
        <v>Sweden</v>
      </c>
      <c r="I27" s="11"/>
      <c r="J27" s="30"/>
      <c r="K27" s="31" t="s">
        <v>2</v>
      </c>
      <c r="L27" s="30"/>
      <c r="M27" s="11"/>
      <c r="N27" s="85" t="str">
        <f>INDEX(Language!$A$1:$AX$115,MATCH("England",Language!$B$1:$B$115,0),MATCH($H$2,Language!$A$1:$AW$1,0))</f>
        <v>England</v>
      </c>
      <c r="O27" s="14"/>
      <c r="P27" s="16"/>
      <c r="Q27" s="11"/>
      <c r="R27" s="10"/>
      <c r="S27" s="88" t="str">
        <f>VLOOKUP(4,'Dummy Table'!O18:P21,2,FALSE)</f>
        <v>Republic of Ireland</v>
      </c>
      <c r="T27" s="34">
        <f>SUM(U27:W27)</f>
        <v>0</v>
      </c>
      <c r="U27" s="34">
        <f>SUMIF('Dummy Table'!B$18:B$21,'Euro 2012 Schedule'!S27,'Dummy Table'!C$18:C$21)</f>
        <v>0</v>
      </c>
      <c r="V27" s="34">
        <f>SUMIF('Dummy Table'!B$18:B$21,'Euro 2012 Schedule'!S27,'Dummy Table'!D$18:D$21)</f>
        <v>0</v>
      </c>
      <c r="W27" s="34">
        <f>SUMIF('Dummy Table'!B$18:B$21,'Euro 2012 Schedule'!S27,'Dummy Table'!E$18:E$21)</f>
        <v>0</v>
      </c>
      <c r="X27" s="34" t="str">
        <f>CONCATENATE(SUMIF('Dummy Table'!B$18:B$21,'Euro 2012 Schedule'!S27,'Dummy Table'!F$18:F$21)," - ",SUMIF('Dummy Table'!B$18:B$21,'Euro 2012 Schedule'!S27,'Dummy Table'!G$18:G$21))</f>
        <v>0 - 0</v>
      </c>
      <c r="Y27" s="35">
        <f>SUMIF('Dummy Table'!B$18:B$21,'Euro 2012 Schedule'!S27,'Dummy Table'!I$18:I$21)</f>
        <v>0</v>
      </c>
      <c r="Z27" s="14"/>
      <c r="AA27" s="14"/>
      <c r="AC27" s="8"/>
      <c r="AF27" s="33"/>
      <c r="DB27" s="24"/>
      <c r="DC27" s="25"/>
    </row>
    <row r="28" spans="2:107" s="7" customFormat="1" ht="15" customHeight="1" x14ac:dyDescent="0.25">
      <c r="B28" s="10"/>
      <c r="C28" s="10"/>
      <c r="D28" s="12">
        <v>16</v>
      </c>
      <c r="E28" s="12" t="s">
        <v>17</v>
      </c>
      <c r="F28" s="28">
        <f t="shared" si="0"/>
        <v>41075.75</v>
      </c>
      <c r="G28" s="29">
        <f>Timezone!J17</f>
        <v>41075.75</v>
      </c>
      <c r="H28" s="47" t="str">
        <f>INDEX(Language!$A$1:$AX$115,MATCH("Ukraine",Language!$B$1:$B$115,0),MATCH($H$2,Language!$A$1:$AW$1,0))</f>
        <v>Ukraine</v>
      </c>
      <c r="I28" s="11"/>
      <c r="J28" s="30"/>
      <c r="K28" s="31" t="s">
        <v>2</v>
      </c>
      <c r="L28" s="30"/>
      <c r="M28" s="11"/>
      <c r="N28" s="85" t="str">
        <f>INDEX(Language!$A$1:$AX$115,MATCH("France",Language!$B$1:$B$115,0),MATCH($H$2,Language!$A$1:$AW$1,0))</f>
        <v>France</v>
      </c>
      <c r="O28" s="14"/>
      <c r="P28" s="16"/>
      <c r="Q28" s="11"/>
      <c r="R28" s="10"/>
      <c r="Z28" s="14"/>
      <c r="AA28" s="14"/>
      <c r="AC28" s="8"/>
      <c r="AF28" s="33"/>
      <c r="DB28" s="24"/>
      <c r="DC28" s="25"/>
    </row>
    <row r="29" spans="2:107" s="7" customFormat="1" ht="15" customHeight="1" x14ac:dyDescent="0.25">
      <c r="B29" s="10"/>
      <c r="C29" s="10"/>
      <c r="D29" s="12">
        <v>17</v>
      </c>
      <c r="E29" s="12" t="s">
        <v>24</v>
      </c>
      <c r="F29" s="28">
        <f t="shared" si="0"/>
        <v>41076.864583333336</v>
      </c>
      <c r="G29" s="29">
        <f>Timezone!J18</f>
        <v>41076.864583333336</v>
      </c>
      <c r="H29" s="47" t="str">
        <f>INDEX(Language!$A$1:$AX$115,MATCH("Czech Republic",Language!$B$1:$B$115,0),MATCH($H$2,Language!$A$1:$AW$1,0))</f>
        <v>Czech Republic</v>
      </c>
      <c r="I29" s="11"/>
      <c r="J29" s="30"/>
      <c r="K29" s="31" t="s">
        <v>2</v>
      </c>
      <c r="L29" s="30"/>
      <c r="M29" s="11"/>
      <c r="N29" s="85" t="str">
        <f>INDEX(Language!$A$1:$AX$115,MATCH("Poland",Language!$B$1:$B$115,0),MATCH($H$2,Language!$A$1:$AW$1,0))</f>
        <v>Poland</v>
      </c>
      <c r="O29" s="14"/>
      <c r="P29" s="16"/>
      <c r="Q29" s="11"/>
      <c r="R29" s="10"/>
      <c r="S29" s="21" t="str">
        <f>INDEX(Language!$A$1:$AX$115,MATCH("Group D",Language!$B$1:$B$115,0),MATCH($H$2,Language!$A$1:$AW$1,0))</f>
        <v>Group D</v>
      </c>
      <c r="T29" s="22" t="s">
        <v>304</v>
      </c>
      <c r="U29" s="22" t="s">
        <v>16</v>
      </c>
      <c r="V29" s="22" t="s">
        <v>17</v>
      </c>
      <c r="W29" s="22" t="s">
        <v>18</v>
      </c>
      <c r="X29" s="22" t="s">
        <v>19</v>
      </c>
      <c r="Y29" s="23" t="s">
        <v>305</v>
      </c>
      <c r="Z29" s="14"/>
      <c r="AA29" s="14"/>
      <c r="AC29" s="8"/>
      <c r="AF29" s="33"/>
      <c r="DB29" s="24"/>
      <c r="DC29" s="25"/>
    </row>
    <row r="30" spans="2:107" s="7" customFormat="1" ht="15" customHeight="1" x14ac:dyDescent="0.25">
      <c r="B30" s="10"/>
      <c r="C30" s="10"/>
      <c r="D30" s="12">
        <v>18</v>
      </c>
      <c r="E30" s="12" t="s">
        <v>24</v>
      </c>
      <c r="F30" s="28">
        <f t="shared" si="0"/>
        <v>41076.864583333336</v>
      </c>
      <c r="G30" s="29">
        <f>Timezone!J19</f>
        <v>41076.864583333336</v>
      </c>
      <c r="H30" s="47" t="str">
        <f>INDEX(Language!$A$1:$AX$115,MATCH("Greece",Language!$B$1:$B$115,0),MATCH($H$2,Language!$A$1:$AW$1,0))</f>
        <v>Greece</v>
      </c>
      <c r="I30" s="11"/>
      <c r="J30" s="30"/>
      <c r="K30" s="31" t="s">
        <v>2</v>
      </c>
      <c r="L30" s="30"/>
      <c r="M30" s="11"/>
      <c r="N30" s="85" t="str">
        <f>INDEX(Language!$A$1:$AX$115,MATCH("Russia",Language!$B$1:$B$115,0),MATCH($H$2,Language!$A$1:$AW$1,0))</f>
        <v>Russia</v>
      </c>
      <c r="O30" s="14"/>
      <c r="P30" s="16"/>
      <c r="Q30" s="11"/>
      <c r="R30" s="10"/>
      <c r="S30" s="86" t="str">
        <f>VLOOKUP(1,'Dummy Table'!O25:P28,2,FALSE)</f>
        <v>England</v>
      </c>
      <c r="T30" s="26">
        <f>SUM(U30:W30)</f>
        <v>0</v>
      </c>
      <c r="U30" s="26">
        <f>SUMIF('Dummy Table'!B$25:B$28,'Euro 2012 Schedule'!S30,'Dummy Table'!C$25:C$28)</f>
        <v>0</v>
      </c>
      <c r="V30" s="26">
        <f>SUMIF('Dummy Table'!B$25:B$28,'Euro 2012 Schedule'!S30,'Dummy Table'!D$25:D$28)</f>
        <v>0</v>
      </c>
      <c r="W30" s="26">
        <f>SUMIF('Dummy Table'!B$25:B$28,'Euro 2012 Schedule'!S30,'Dummy Table'!E$25:E$28)</f>
        <v>0</v>
      </c>
      <c r="X30" s="26" t="str">
        <f>CONCATENATE(SUMIF('Dummy Table'!B$25:B$28,'Euro 2012 Schedule'!S30,'Dummy Table'!F$25:F$28)," - ",SUMIF('Dummy Table'!B$25:B$28,'Euro 2012 Schedule'!S30,'Dummy Table'!G$25:G$28))</f>
        <v>0 - 0</v>
      </c>
      <c r="Y30" s="27">
        <f>SUMIF('Dummy Table'!B$25:B$28,'Euro 2012 Schedule'!S30,'Dummy Table'!I$25:I$28)</f>
        <v>0</v>
      </c>
      <c r="Z30" s="14"/>
      <c r="AA30" s="14"/>
      <c r="AC30" s="8"/>
      <c r="AF30" s="33"/>
      <c r="DB30" s="24"/>
      <c r="DC30" s="25"/>
    </row>
    <row r="31" spans="2:107" s="7" customFormat="1" ht="15" customHeight="1" x14ac:dyDescent="0.25">
      <c r="B31" s="10"/>
      <c r="C31" s="10"/>
      <c r="D31" s="12">
        <v>19</v>
      </c>
      <c r="E31" s="12" t="s">
        <v>2685</v>
      </c>
      <c r="F31" s="28">
        <f t="shared" si="0"/>
        <v>41077.864583333336</v>
      </c>
      <c r="G31" s="29">
        <f>Timezone!J20</f>
        <v>41077.864583333336</v>
      </c>
      <c r="H31" s="47" t="str">
        <f>INDEX(Language!$A$1:$AX$115,MATCH("Portugal",Language!$B$1:$B$115,0),MATCH($H$2,Language!$A$1:$AW$1,0))</f>
        <v>Portugal</v>
      </c>
      <c r="I31" s="11"/>
      <c r="J31" s="30"/>
      <c r="K31" s="31" t="s">
        <v>2</v>
      </c>
      <c r="L31" s="30"/>
      <c r="M31" s="11"/>
      <c r="N31" s="85" t="str">
        <f>INDEX(Language!$A$1:$AX$115,MATCH("Netherlands",Language!$B$1:$B$115,0),MATCH($H$2,Language!$A$1:$AW$1,0))</f>
        <v>Netherlands</v>
      </c>
      <c r="O31" s="14"/>
      <c r="P31" s="16"/>
      <c r="Q31" s="11"/>
      <c r="R31" s="10"/>
      <c r="S31" s="87" t="str">
        <f>VLOOKUP(2,'Dummy Table'!O25:P28,2,FALSE)</f>
        <v>Sweden</v>
      </c>
      <c r="T31" s="12">
        <f>SUM(U31:W31)</f>
        <v>0</v>
      </c>
      <c r="U31" s="12">
        <f>SUMIF('Dummy Table'!B$25:B$28,'Euro 2012 Schedule'!S31,'Dummy Table'!C$25:C$28)</f>
        <v>0</v>
      </c>
      <c r="V31" s="12">
        <f>SUMIF('Dummy Table'!B$25:B$28,'Euro 2012 Schedule'!S31,'Dummy Table'!D$25:D$28)</f>
        <v>0</v>
      </c>
      <c r="W31" s="12">
        <f>SUMIF('Dummy Table'!B$25:B$28,'Euro 2012 Schedule'!S31,'Dummy Table'!E$25:E$28)</f>
        <v>0</v>
      </c>
      <c r="X31" s="12" t="str">
        <f>CONCATENATE(SUMIF('Dummy Table'!B$25:B$28,'Euro 2012 Schedule'!S31,'Dummy Table'!F$25:F$28)," - ",SUMIF('Dummy Table'!B$25:B$28,'Euro 2012 Schedule'!S31,'Dummy Table'!G$25:G$28))</f>
        <v>0 - 0</v>
      </c>
      <c r="Y31" s="32">
        <f>SUMIF('Dummy Table'!B$25:B$28,'Euro 2012 Schedule'!S31,'Dummy Table'!I$25:I$28)</f>
        <v>0</v>
      </c>
      <c r="Z31" s="14"/>
      <c r="AA31" s="14"/>
      <c r="AC31" s="8"/>
      <c r="AF31" s="33"/>
      <c r="DB31" s="24"/>
      <c r="DC31" s="25"/>
    </row>
    <row r="32" spans="2:107" s="7" customFormat="1" ht="15" customHeight="1" x14ac:dyDescent="0.25">
      <c r="B32" s="10"/>
      <c r="C32" s="10"/>
      <c r="D32" s="12">
        <v>20</v>
      </c>
      <c r="E32" s="12" t="s">
        <v>2685</v>
      </c>
      <c r="F32" s="28">
        <f t="shared" si="0"/>
        <v>41077.864583333336</v>
      </c>
      <c r="G32" s="29">
        <f>Timezone!J21</f>
        <v>41077.864583333336</v>
      </c>
      <c r="H32" s="47" t="str">
        <f>INDEX(Language!$A$1:$AX$115,MATCH("Denmark",Language!$B$1:$B$115,0),MATCH($H$2,Language!$A$1:$AW$1,0))</f>
        <v>Denmark</v>
      </c>
      <c r="I32" s="11"/>
      <c r="J32" s="30"/>
      <c r="K32" s="31" t="s">
        <v>2</v>
      </c>
      <c r="L32" s="30"/>
      <c r="M32" s="11"/>
      <c r="N32" s="85" t="str">
        <f>INDEX(Language!$A$1:$AX$115,MATCH("Germany",Language!$B$1:$B$115,0),MATCH($H$2,Language!$A$1:$AW$1,0))</f>
        <v>Germany</v>
      </c>
      <c r="O32" s="14"/>
      <c r="P32" s="16"/>
      <c r="Q32" s="11"/>
      <c r="R32" s="10"/>
      <c r="S32" s="87" t="str">
        <f>VLOOKUP(3,'Dummy Table'!O25:P28,2,FALSE)</f>
        <v>France</v>
      </c>
      <c r="T32" s="12">
        <f>SUM(U32:W32)</f>
        <v>0</v>
      </c>
      <c r="U32" s="12">
        <f>SUMIF('Dummy Table'!B$25:B$28,'Euro 2012 Schedule'!S32,'Dummy Table'!C$25:C$28)</f>
        <v>0</v>
      </c>
      <c r="V32" s="12">
        <f>SUMIF('Dummy Table'!B$25:B$28,'Euro 2012 Schedule'!S32,'Dummy Table'!D$25:D$28)</f>
        <v>0</v>
      </c>
      <c r="W32" s="12">
        <f>SUMIF('Dummy Table'!B$25:B$28,'Euro 2012 Schedule'!S32,'Dummy Table'!E$25:E$28)</f>
        <v>0</v>
      </c>
      <c r="X32" s="12" t="str">
        <f>CONCATENATE(SUMIF('Dummy Table'!B$25:B$28,'Euro 2012 Schedule'!S32,'Dummy Table'!F$25:F$28)," - ",SUMIF('Dummy Table'!B$25:B$28,'Euro 2012 Schedule'!S32,'Dummy Table'!G$25:G$28))</f>
        <v>0 - 0</v>
      </c>
      <c r="Y32" s="32">
        <f>SUMIF('Dummy Table'!B$25:B$28,'Euro 2012 Schedule'!S32,'Dummy Table'!I$25:I$28)</f>
        <v>0</v>
      </c>
      <c r="Z32" s="14"/>
      <c r="AA32" s="14"/>
      <c r="AC32" s="8"/>
      <c r="AF32" s="33"/>
      <c r="DB32" s="24"/>
      <c r="DC32" s="25"/>
    </row>
    <row r="33" spans="2:107" s="7" customFormat="1" ht="15" customHeight="1" x14ac:dyDescent="0.25">
      <c r="B33" s="10"/>
      <c r="C33" s="10"/>
      <c r="D33" s="12">
        <v>21</v>
      </c>
      <c r="E33" s="12" t="s">
        <v>2686</v>
      </c>
      <c r="F33" s="28">
        <f t="shared" si="0"/>
        <v>41078.864583333336</v>
      </c>
      <c r="G33" s="29">
        <f>Timezone!J22</f>
        <v>41078.864583333336</v>
      </c>
      <c r="H33" s="47" t="str">
        <f>INDEX(Language!$A$1:$AX$115,MATCH("Croatia",Language!$B$1:$B$115,0),MATCH($H$2,Language!$A$1:$AW$1,0))</f>
        <v>Croatia</v>
      </c>
      <c r="I33" s="11"/>
      <c r="J33" s="30"/>
      <c r="K33" s="31" t="s">
        <v>2</v>
      </c>
      <c r="L33" s="30"/>
      <c r="M33" s="11"/>
      <c r="N33" s="85" t="str">
        <f>INDEX(Language!$A$1:$AX$115,MATCH("Spain",Language!$B$1:$B$115,0),MATCH($H$2,Language!$A$1:$AW$1,0))</f>
        <v>Spain</v>
      </c>
      <c r="O33" s="14"/>
      <c r="P33" s="16"/>
      <c r="Q33" s="11"/>
      <c r="R33" s="10"/>
      <c r="S33" s="88" t="str">
        <f>VLOOKUP(4,'Dummy Table'!O25:P28,2,FALSE)</f>
        <v>Ukraine</v>
      </c>
      <c r="T33" s="34">
        <f>SUM(U33:W33)</f>
        <v>0</v>
      </c>
      <c r="U33" s="34">
        <f>SUMIF('Dummy Table'!B$25:B$28,'Euro 2012 Schedule'!S33,'Dummy Table'!C$25:C$28)</f>
        <v>0</v>
      </c>
      <c r="V33" s="34">
        <f>SUMIF('Dummy Table'!B$25:B$28,'Euro 2012 Schedule'!S33,'Dummy Table'!D$25:D$28)</f>
        <v>0</v>
      </c>
      <c r="W33" s="34">
        <f>SUMIF('Dummy Table'!B$25:B$28,'Euro 2012 Schedule'!S33,'Dummy Table'!E$25:E$28)</f>
        <v>0</v>
      </c>
      <c r="X33" s="34" t="str">
        <f>CONCATENATE(SUMIF('Dummy Table'!B$25:B$28,'Euro 2012 Schedule'!S33,'Dummy Table'!F$25:F$28)," - ",SUMIF('Dummy Table'!B$25:B$28,'Euro 2012 Schedule'!S33,'Dummy Table'!G$25:G$28))</f>
        <v>0 - 0</v>
      </c>
      <c r="Y33" s="35">
        <f>SUMIF('Dummy Table'!B$25:B$28,'Euro 2012 Schedule'!S33,'Dummy Table'!I$25:I$28)</f>
        <v>0</v>
      </c>
      <c r="Z33" s="14"/>
      <c r="AA33" s="14"/>
      <c r="AC33" s="8"/>
      <c r="AF33" s="33"/>
      <c r="DB33" s="24"/>
      <c r="DC33" s="25"/>
    </row>
    <row r="34" spans="2:107" s="7" customFormat="1" ht="15" customHeight="1" x14ac:dyDescent="0.25">
      <c r="B34" s="10"/>
      <c r="C34" s="10"/>
      <c r="D34" s="12">
        <v>22</v>
      </c>
      <c r="E34" s="12" t="s">
        <v>2686</v>
      </c>
      <c r="F34" s="28">
        <f t="shared" si="0"/>
        <v>41078.864583333336</v>
      </c>
      <c r="G34" s="29">
        <f>Timezone!J23</f>
        <v>41078.864583333336</v>
      </c>
      <c r="H34" s="47" t="str">
        <f>INDEX(Language!$A$1:$AX$115,MATCH("Italy",Language!$B$1:$B$115,0),MATCH($H$2,Language!$A$1:$AW$1,0))</f>
        <v>Italy</v>
      </c>
      <c r="I34" s="11"/>
      <c r="J34" s="30"/>
      <c r="K34" s="31" t="s">
        <v>2</v>
      </c>
      <c r="L34" s="30"/>
      <c r="M34" s="11"/>
      <c r="N34" s="85" t="str">
        <f>INDEX(Language!$A$1:$AX$115,MATCH("Republic of Ireland",Language!$B$1:$B$115,0),MATCH($H$2,Language!$A$1:$AW$1,0))</f>
        <v>Republic of Ireland</v>
      </c>
      <c r="O34" s="14"/>
      <c r="P34" s="16"/>
      <c r="Q34" s="11"/>
      <c r="R34" s="10"/>
      <c r="Z34" s="14"/>
      <c r="AA34" s="14"/>
      <c r="AC34" s="8"/>
      <c r="AF34" s="33"/>
      <c r="DB34" s="24"/>
      <c r="DC34" s="25"/>
    </row>
    <row r="35" spans="2:107" s="7" customFormat="1" ht="15" customHeight="1" x14ac:dyDescent="0.25">
      <c r="B35" s="10"/>
      <c r="C35" s="10"/>
      <c r="D35" s="12">
        <v>23</v>
      </c>
      <c r="E35" s="12" t="s">
        <v>17</v>
      </c>
      <c r="F35" s="28">
        <f t="shared" si="0"/>
        <v>41079.864583333336</v>
      </c>
      <c r="G35" s="29">
        <f>Timezone!J24</f>
        <v>41079.864583333336</v>
      </c>
      <c r="H35" s="47" t="str">
        <f>INDEX(Language!$A$1:$AX$115,MATCH("England",Language!$B$1:$B$115,0),MATCH($H$2,Language!$A$1:$AW$1,0))</f>
        <v>England</v>
      </c>
      <c r="I35" s="11"/>
      <c r="J35" s="30"/>
      <c r="K35" s="31" t="s">
        <v>2</v>
      </c>
      <c r="L35" s="30"/>
      <c r="M35" s="11"/>
      <c r="N35" s="85" t="str">
        <f>INDEX(Language!$A$1:$AX$115,MATCH("Ukraine",Language!$B$1:$B$115,0),MATCH($H$2,Language!$A$1:$AW$1,0))</f>
        <v>Ukraine</v>
      </c>
      <c r="O35" s="14"/>
      <c r="P35" s="16"/>
      <c r="Q35" s="11"/>
      <c r="R35" s="10"/>
      <c r="S35" s="84" t="str">
        <f>"P : "&amp;INDEX(Language!$A$1:$AX$115,MATCH("Played",Language!$B$1:$B$115,0),MATCH($H$2,Language!$A$1:$AW$1,0))&amp;"      W : "&amp;INDEX(Language!$A$1:$AX$115,MATCH("Win",Language!$B$1:$B$115,0),MATCH($H$2,Language!$A$1:$AW$1,0))&amp;"      D : "&amp;INDEX(Language!$A$1:$AX$115,MATCH("Draw",Language!$B$1:$B$115,0),MATCH($H$2,Language!$A$1:$AW$1,0))&amp;"      L : "&amp;INDEX(Language!$A$1:$AX$115,MATCH("Lose",Language!$B$1:$B$115,0),MATCH($H$2,Language!$A$1:$AW$1,0))</f>
        <v>P : Played      W : Win      D : Draw      L : Lose</v>
      </c>
      <c r="V35" s="62"/>
      <c r="Z35" s="14"/>
      <c r="AA35" s="14"/>
      <c r="AC35" s="8"/>
      <c r="AF35" s="33"/>
      <c r="DB35" s="24"/>
      <c r="DC35" s="25"/>
    </row>
    <row r="36" spans="2:107" s="7" customFormat="1" ht="15" customHeight="1" x14ac:dyDescent="0.25">
      <c r="B36" s="10"/>
      <c r="C36" s="10"/>
      <c r="D36" s="12">
        <v>24</v>
      </c>
      <c r="E36" s="12" t="s">
        <v>17</v>
      </c>
      <c r="F36" s="28">
        <f t="shared" si="0"/>
        <v>41079.864583333336</v>
      </c>
      <c r="G36" s="29">
        <f>Timezone!J25</f>
        <v>41079.864583333336</v>
      </c>
      <c r="H36" s="47" t="str">
        <f>INDEX(Language!$A$1:$AX$115,MATCH("Sweden",Language!$B$1:$B$115,0),MATCH($H$2,Language!$A$1:$AW$1,0))</f>
        <v>Sweden</v>
      </c>
      <c r="I36" s="11"/>
      <c r="J36" s="30"/>
      <c r="K36" s="31" t="s">
        <v>2</v>
      </c>
      <c r="L36" s="30"/>
      <c r="M36" s="11"/>
      <c r="N36" s="85" t="str">
        <f>INDEX(Language!$A$1:$AX$115,MATCH("France",Language!$B$1:$B$115,0),MATCH($H$2,Language!$A$1:$AW$1,0))</f>
        <v>France</v>
      </c>
      <c r="O36" s="14"/>
      <c r="P36" s="16"/>
      <c r="Q36" s="11"/>
      <c r="R36" s="10"/>
      <c r="S36" s="84" t="str">
        <f>"F : "&amp;INDEX(Language!$A$1:$AX$115,MATCH("Goal scored for",Language!$B$1:$B$115,0),MATCH($H$2,Language!$A$1:$AW$1,0))&amp;"      A : "&amp;INDEX(Language!$A$1:$AX$115,MATCH("Goal scored against",Language!$B$1:$B$115,0),MATCH($H$2,Language!$A$1:$AW$1,0))&amp;"      Pt : "&amp;INDEX(Language!$A$1:$AX$115,MATCH("Point",Language!$B$1:$B$115,0),MATCH($H$2,Language!$A$1:$AW$1,0))</f>
        <v>F : Goal scored for      A : Goal scored against      Pt : Point</v>
      </c>
      <c r="V36" s="62"/>
      <c r="Z36" s="14"/>
      <c r="AA36" s="14"/>
      <c r="AC36" s="8"/>
      <c r="AF36" s="33"/>
      <c r="DB36" s="24"/>
      <c r="DC36" s="25"/>
    </row>
    <row r="37" spans="2:107" s="7" customFormat="1" ht="15" customHeight="1" x14ac:dyDescent="0.25">
      <c r="B37" s="10"/>
      <c r="C37" s="37"/>
      <c r="D37" s="38"/>
      <c r="E37" s="38"/>
      <c r="F37" s="38"/>
      <c r="G37" s="39"/>
      <c r="H37" s="39"/>
      <c r="I37" s="38"/>
      <c r="J37" s="38"/>
      <c r="K37" s="34"/>
      <c r="L37" s="38"/>
      <c r="M37" s="38"/>
      <c r="N37" s="38"/>
      <c r="O37" s="40"/>
      <c r="P37" s="16"/>
      <c r="Q37" s="11"/>
      <c r="R37" s="37"/>
      <c r="S37" s="38"/>
      <c r="T37" s="38"/>
      <c r="U37" s="38"/>
      <c r="V37" s="38"/>
      <c r="W37" s="38"/>
      <c r="X37" s="38"/>
      <c r="Y37" s="38"/>
      <c r="Z37" s="40"/>
      <c r="AA37" s="14"/>
      <c r="AB37" s="11"/>
      <c r="AC37" s="41"/>
      <c r="DB37" s="36"/>
      <c r="DC37" s="25"/>
    </row>
    <row r="38" spans="2:107" s="7" customFormat="1" ht="15" customHeight="1" x14ac:dyDescent="0.25">
      <c r="B38" s="37"/>
      <c r="C38" s="38"/>
      <c r="D38" s="38"/>
      <c r="E38" s="38"/>
      <c r="F38" s="38"/>
      <c r="G38" s="39"/>
      <c r="H38" s="39"/>
      <c r="I38" s="38"/>
      <c r="J38" s="38"/>
      <c r="K38" s="34"/>
      <c r="L38" s="38"/>
      <c r="M38" s="38"/>
      <c r="N38" s="38"/>
      <c r="O38" s="38"/>
      <c r="P38" s="42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40"/>
      <c r="AC38" s="8"/>
      <c r="DB38" s="36"/>
      <c r="DC38" s="25"/>
    </row>
    <row r="39" spans="2:107" s="7" customFormat="1" ht="15" customHeight="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C39" s="8"/>
      <c r="DB39" s="9"/>
      <c r="DC39" s="25"/>
    </row>
    <row r="40" spans="2:107" s="7" customFormat="1" ht="15" customHeight="1" x14ac:dyDescent="0.25">
      <c r="B40" s="93" t="str">
        <f>INDEX(Language!$A$1:$AX$115,MATCH("Quarter Finals",Language!$B$1:$B$115,0),MATCH($H$2,Language!$A$1:$AW$1,0))</f>
        <v>Quarter Finals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5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C40" s="8"/>
      <c r="DB40" s="9"/>
      <c r="DC40" s="25"/>
    </row>
    <row r="41" spans="2:107" s="7" customFormat="1" ht="15" customHeight="1" x14ac:dyDescent="0.25"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C41" s="8"/>
      <c r="DB41" s="9"/>
      <c r="DC41" s="25"/>
    </row>
    <row r="42" spans="2:107" s="7" customFormat="1" ht="15" customHeight="1" x14ac:dyDescent="0.25">
      <c r="B42" s="10"/>
      <c r="C42" s="11"/>
      <c r="D42" s="12">
        <v>25</v>
      </c>
      <c r="E42" s="12"/>
      <c r="F42" s="45">
        <f>G42</f>
        <v>41081.864583333336</v>
      </c>
      <c r="G42" s="29">
        <f>Timezone!J26</f>
        <v>41081.864583333336</v>
      </c>
      <c r="H42" s="47" t="str">
        <f>IF(SUM(T12:T15)=12,S12,INDEX(Language!$A$1:$AX$115,MATCH("Group A Winner",Language!$B$1:$B$115,0),MATCH($H$2,Language!$A$1:$AW$1,0)))</f>
        <v>Group A Winner</v>
      </c>
      <c r="I42" s="12"/>
      <c r="J42" s="12" t="str">
        <f>IF(J43="","",IF(AND(J43=L43,J43&lt;&gt;"",L43&lt;&gt;""),IF(AND(J44=L44,J44&lt;&gt;"",L44&lt;&gt;""),IF(AND(J45=L45,J45&lt;&gt;"",L45&lt;&gt;""),"",J43+J44+J45),J43+J44),J43))</f>
        <v/>
      </c>
      <c r="K42" s="31" t="s">
        <v>2</v>
      </c>
      <c r="L42" s="12" t="str">
        <f>IF(L43="","",IF(AND(J43=L43,J43&lt;&gt;"",L43&lt;&gt;""),IF(AND(J44=L44,J44&lt;&gt;"",L44&lt;&gt;""),IF(AND(J45=L45,J45&lt;&gt;"",L45&lt;&gt;""),"",L43+L44+L45),L43+L44),L43))</f>
        <v/>
      </c>
      <c r="M42" s="12"/>
      <c r="N42" s="85" t="str">
        <f>IF(SUM(T18:T21)=12,S19,INDEX(Language!$A$1:$AX$115,MATCH("Group B Runner Up",Language!$B$1:$B$115,0),MATCH($H$2,Language!$A$1:$AW$1,0)))</f>
        <v>Group B Runner Up</v>
      </c>
      <c r="O42" s="11"/>
      <c r="P42" s="1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C42" s="8"/>
      <c r="DB42" s="9"/>
      <c r="DC42" s="25"/>
    </row>
    <row r="43" spans="2:107" s="7" customFormat="1" ht="15" customHeight="1" x14ac:dyDescent="0.25">
      <c r="B43" s="10"/>
      <c r="C43" s="11"/>
      <c r="D43" s="11"/>
      <c r="E43" s="11"/>
      <c r="F43" s="46"/>
      <c r="G43" s="29"/>
      <c r="H43" s="47" t="str">
        <f>INDEX(Language!$A$1:$AX$115,MATCH("Normal Time",Language!$B$1:$B$115,0),MATCH($H$2,Language!$A$1:$AW$1,0))</f>
        <v>Normal Time</v>
      </c>
      <c r="I43" s="11"/>
      <c r="J43" s="30"/>
      <c r="K43" s="31" t="s">
        <v>2</v>
      </c>
      <c r="L43" s="30"/>
      <c r="M43" s="11"/>
      <c r="N43" s="85"/>
      <c r="O43" s="11"/>
      <c r="P43" s="1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C43" s="8"/>
      <c r="DB43" s="9"/>
      <c r="DC43" s="25"/>
    </row>
    <row r="44" spans="2:107" s="7" customFormat="1" ht="15" customHeight="1" x14ac:dyDescent="0.25">
      <c r="B44" s="10"/>
      <c r="C44" s="11"/>
      <c r="D44" s="11"/>
      <c r="E44" s="11"/>
      <c r="F44" s="46"/>
      <c r="G44" s="29"/>
      <c r="H44" s="47" t="str">
        <f>INDEX(Language!$A$1:$AX$115,MATCH("Extra Time",Language!$B$1:$B$115,0),MATCH($H$2,Language!$A$1:$AW$1,0))</f>
        <v>Extra Time</v>
      </c>
      <c r="I44" s="11"/>
      <c r="J44" s="30"/>
      <c r="K44" s="31" t="s">
        <v>2</v>
      </c>
      <c r="L44" s="30"/>
      <c r="M44" s="11"/>
      <c r="N44" s="85"/>
      <c r="O44" s="11"/>
      <c r="P44" s="1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C44" s="8"/>
      <c r="DB44" s="9"/>
      <c r="DC44" s="25"/>
    </row>
    <row r="45" spans="2:107" s="7" customFormat="1" ht="15" customHeight="1" x14ac:dyDescent="0.25">
      <c r="B45" s="10"/>
      <c r="C45" s="11"/>
      <c r="D45" s="11"/>
      <c r="E45" s="11"/>
      <c r="F45" s="46"/>
      <c r="G45" s="29"/>
      <c r="H45" s="47" t="str">
        <f>INDEX(Language!$A$1:$AX$115,MATCH("Penalty Shoot Out",Language!$B$1:$B$115,0),MATCH($H$2,Language!$A$1:$AW$1,0))</f>
        <v>Penalty Shoot Out</v>
      </c>
      <c r="I45" s="11"/>
      <c r="J45" s="30"/>
      <c r="K45" s="31" t="s">
        <v>2</v>
      </c>
      <c r="L45" s="30"/>
      <c r="M45" s="11"/>
      <c r="N45" s="85"/>
      <c r="O45" s="11"/>
      <c r="P45" s="1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C45" s="8"/>
      <c r="DB45" s="9"/>
      <c r="DC45" s="25"/>
    </row>
    <row r="46" spans="2:107" s="7" customFormat="1" ht="15" customHeight="1" x14ac:dyDescent="0.25">
      <c r="B46" s="10"/>
      <c r="C46" s="11"/>
      <c r="D46" s="11"/>
      <c r="E46" s="11"/>
      <c r="F46" s="46"/>
      <c r="G46" s="29"/>
      <c r="H46" s="11"/>
      <c r="I46" s="11"/>
      <c r="J46" s="12"/>
      <c r="K46" s="12"/>
      <c r="L46" s="12"/>
      <c r="M46" s="11"/>
      <c r="N46" s="85"/>
      <c r="O46" s="11"/>
      <c r="P46" s="1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C46" s="8"/>
      <c r="DB46" s="9"/>
      <c r="DC46" s="25"/>
    </row>
    <row r="47" spans="2:107" s="7" customFormat="1" ht="15" customHeight="1" x14ac:dyDescent="0.25">
      <c r="B47" s="10"/>
      <c r="C47" s="11"/>
      <c r="D47" s="12">
        <v>26</v>
      </c>
      <c r="E47" s="12"/>
      <c r="F47" s="45">
        <f>G47</f>
        <v>41082.864583333336</v>
      </c>
      <c r="G47" s="29">
        <f>Timezone!J27</f>
        <v>41082.864583333336</v>
      </c>
      <c r="H47" s="47" t="str">
        <f>IF(SUM(T18:T21)=12,S18,INDEX(Language!$A$1:$AX$115,MATCH("Group B Winner",Language!$B$1:$B$115,0),MATCH($H$2,Language!$A$1:$AW$1,0)))</f>
        <v>Group B Winner</v>
      </c>
      <c r="I47" s="12"/>
      <c r="J47" s="12" t="str">
        <f>IF(J48="","",IF(AND(J48=L48,J48&lt;&gt;"",L48&lt;&gt;""),IF(AND(J49=L49,J49&lt;&gt;"",L49&lt;&gt;""),IF(AND(J50=L50,J50&lt;&gt;"",L50&lt;&gt;""),"",J48+J49+J50),J48+J49),J48))</f>
        <v/>
      </c>
      <c r="K47" s="31" t="s">
        <v>2</v>
      </c>
      <c r="L47" s="12" t="str">
        <f>IF(L48="","",IF(AND(J48=L48,J48&lt;&gt;"",L48&lt;&gt;""),IF(AND(J49=L49,J49&lt;&gt;"",L49&lt;&gt;""),IF(AND(J50=L50,J50&lt;&gt;"",L50&lt;&gt;""),"",L48+L49+L50),L48+L49),L48))</f>
        <v/>
      </c>
      <c r="M47" s="12"/>
      <c r="N47" s="85" t="str">
        <f>IF(SUM(T12:T15)=12,S13,INDEX(Language!$A$1:$AX$115,MATCH("Group A Runner Up",Language!$B$1:$B$115,0),MATCH($H$2,Language!$A$1:$AW$1,0)))</f>
        <v>Group A Runner Up</v>
      </c>
      <c r="O47" s="11"/>
      <c r="P47" s="1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C47" s="8"/>
      <c r="DB47" s="9"/>
      <c r="DC47" s="25"/>
    </row>
    <row r="48" spans="2:107" s="7" customFormat="1" ht="15" customHeight="1" x14ac:dyDescent="0.25">
      <c r="B48" s="10"/>
      <c r="C48" s="11"/>
      <c r="D48" s="11"/>
      <c r="E48" s="11"/>
      <c r="F48" s="46"/>
      <c r="G48" s="29"/>
      <c r="H48" s="47" t="str">
        <f>INDEX(Language!$A$1:$AX$115,MATCH("Normal Time",Language!$B$1:$B$115,0),MATCH($H$2,Language!$A$1:$AW$1,0))</f>
        <v>Normal Time</v>
      </c>
      <c r="I48" s="11"/>
      <c r="J48" s="30"/>
      <c r="K48" s="31" t="s">
        <v>2</v>
      </c>
      <c r="L48" s="30"/>
      <c r="M48" s="11"/>
      <c r="N48" s="85"/>
      <c r="O48" s="11"/>
      <c r="P48" s="1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C48" s="8"/>
      <c r="DB48" s="9"/>
      <c r="DC48" s="25"/>
    </row>
    <row r="49" spans="2:107" s="7" customFormat="1" ht="15" customHeight="1" x14ac:dyDescent="0.25">
      <c r="B49" s="10"/>
      <c r="C49" s="11"/>
      <c r="D49" s="11"/>
      <c r="E49" s="11"/>
      <c r="F49" s="46"/>
      <c r="G49" s="29"/>
      <c r="H49" s="47" t="str">
        <f>INDEX(Language!$A$1:$AX$115,MATCH("Extra Time",Language!$B$1:$B$115,0),MATCH($H$2,Language!$A$1:$AW$1,0))</f>
        <v>Extra Time</v>
      </c>
      <c r="I49" s="11"/>
      <c r="J49" s="30"/>
      <c r="K49" s="31" t="s">
        <v>2</v>
      </c>
      <c r="L49" s="30"/>
      <c r="M49" s="11"/>
      <c r="N49" s="85"/>
      <c r="O49" s="11"/>
      <c r="P49" s="1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C49" s="8"/>
      <c r="DB49" s="9"/>
      <c r="DC49" s="25"/>
    </row>
    <row r="50" spans="2:107" s="7" customFormat="1" ht="15" customHeight="1" x14ac:dyDescent="0.25">
      <c r="B50" s="10"/>
      <c r="C50" s="11"/>
      <c r="D50" s="11"/>
      <c r="E50" s="11"/>
      <c r="F50" s="46"/>
      <c r="G50" s="29"/>
      <c r="H50" s="47" t="str">
        <f>INDEX(Language!$A$1:$AX$115,MATCH("Penalty Shoot Out",Language!$B$1:$B$115,0),MATCH($H$2,Language!$A$1:$AW$1,0))</f>
        <v>Penalty Shoot Out</v>
      </c>
      <c r="I50" s="11"/>
      <c r="J50" s="30"/>
      <c r="K50" s="31" t="s">
        <v>2</v>
      </c>
      <c r="L50" s="30"/>
      <c r="M50" s="11"/>
      <c r="N50" s="85"/>
      <c r="O50" s="11"/>
      <c r="P50" s="1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C50" s="8"/>
      <c r="DB50" s="9"/>
      <c r="DC50" s="25"/>
    </row>
    <row r="51" spans="2:107" s="7" customFormat="1" ht="15" customHeight="1" x14ac:dyDescent="0.25">
      <c r="B51" s="10"/>
      <c r="C51" s="11"/>
      <c r="D51" s="11"/>
      <c r="E51" s="11"/>
      <c r="F51" s="46"/>
      <c r="G51" s="29"/>
      <c r="H51" s="11"/>
      <c r="I51" s="11"/>
      <c r="J51" s="12"/>
      <c r="K51" s="12"/>
      <c r="L51" s="12"/>
      <c r="M51" s="11"/>
      <c r="N51" s="85"/>
      <c r="O51" s="11"/>
      <c r="P51" s="1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C51" s="8"/>
      <c r="DB51" s="9"/>
      <c r="DC51" s="25"/>
    </row>
    <row r="52" spans="2:107" s="7" customFormat="1" ht="15" customHeight="1" x14ac:dyDescent="0.25">
      <c r="B52" s="10"/>
      <c r="C52" s="11"/>
      <c r="D52" s="12">
        <v>27</v>
      </c>
      <c r="E52" s="12"/>
      <c r="F52" s="45">
        <f>G52</f>
        <v>41083.864583333336</v>
      </c>
      <c r="G52" s="29">
        <f>Timezone!J28</f>
        <v>41083.864583333336</v>
      </c>
      <c r="H52" s="47" t="str">
        <f>IF(SUM(T24:T27)=12,S24,INDEX(Language!$A$1:$AX$115,MATCH("Group C Winner",Language!$B$1:$B$115,0),MATCH($H$2,Language!$A$1:$AW$1,0)))</f>
        <v>Group C Winner</v>
      </c>
      <c r="I52" s="12"/>
      <c r="J52" s="12" t="str">
        <f>IF(J53="","",IF(AND(J53=L53,J53&lt;&gt;"",L53&lt;&gt;""),IF(AND(J54=L54,J54&lt;&gt;"",L54&lt;&gt;""),IF(AND(J55=L55,J55&lt;&gt;"",L55&lt;&gt;""),"",J53+J54+J55),J53+J54),J53))</f>
        <v/>
      </c>
      <c r="K52" s="31" t="s">
        <v>2</v>
      </c>
      <c r="L52" s="12" t="str">
        <f>IF(L53="","",IF(AND(J53=L53,J53&lt;&gt;"",L53&lt;&gt;""),IF(AND(J54=L54,J54&lt;&gt;"",L54&lt;&gt;""),IF(AND(J55=L55,J55&lt;&gt;"",L55&lt;&gt;""),"",L53+L54+L55),L53+L54),L53))</f>
        <v/>
      </c>
      <c r="M52" s="12"/>
      <c r="N52" s="85" t="str">
        <f>IF(SUM(T30:T33)=12,S31,INDEX(Language!$A$1:$AX$115,MATCH("Group D Runner Up",Language!$B$1:$B$115,0),MATCH($H$2,Language!$A$1:$AW$1,0)))</f>
        <v>Group D Runner Up</v>
      </c>
      <c r="O52" s="11"/>
      <c r="P52" s="1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C52" s="8"/>
      <c r="DB52" s="9"/>
      <c r="DC52" s="25"/>
    </row>
    <row r="53" spans="2:107" s="7" customFormat="1" ht="15" customHeight="1" x14ac:dyDescent="0.25">
      <c r="B53" s="10"/>
      <c r="C53" s="11"/>
      <c r="D53" s="11"/>
      <c r="E53" s="11"/>
      <c r="F53" s="46"/>
      <c r="G53" s="29"/>
      <c r="H53" s="47" t="str">
        <f>INDEX(Language!$A$1:$AX$115,MATCH("Normal Time",Language!$B$1:$B$115,0),MATCH($H$2,Language!$A$1:$AW$1,0))</f>
        <v>Normal Time</v>
      </c>
      <c r="I53" s="11"/>
      <c r="J53" s="30"/>
      <c r="K53" s="31" t="s">
        <v>2</v>
      </c>
      <c r="L53" s="30"/>
      <c r="M53" s="11"/>
      <c r="N53" s="85"/>
      <c r="O53" s="11"/>
      <c r="P53" s="1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C53" s="8"/>
      <c r="DB53" s="9"/>
      <c r="DC53" s="25"/>
    </row>
    <row r="54" spans="2:107" s="7" customFormat="1" ht="15" customHeight="1" x14ac:dyDescent="0.25">
      <c r="B54" s="10"/>
      <c r="C54" s="11"/>
      <c r="D54" s="11"/>
      <c r="E54" s="11"/>
      <c r="F54" s="46"/>
      <c r="G54" s="29"/>
      <c r="H54" s="47" t="str">
        <f>INDEX(Language!$A$1:$AX$115,MATCH("Extra Time",Language!$B$1:$B$115,0),MATCH($H$2,Language!$A$1:$AW$1,0))</f>
        <v>Extra Time</v>
      </c>
      <c r="I54" s="11"/>
      <c r="J54" s="30"/>
      <c r="K54" s="31" t="s">
        <v>2</v>
      </c>
      <c r="L54" s="30"/>
      <c r="M54" s="11"/>
      <c r="N54" s="85"/>
      <c r="O54" s="11"/>
      <c r="P54" s="1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C54" s="8"/>
      <c r="DB54" s="9"/>
      <c r="DC54" s="25"/>
    </row>
    <row r="55" spans="2:107" s="7" customFormat="1" ht="15" customHeight="1" x14ac:dyDescent="0.25">
      <c r="B55" s="10"/>
      <c r="C55" s="11"/>
      <c r="D55" s="11"/>
      <c r="E55" s="11"/>
      <c r="F55" s="46"/>
      <c r="G55" s="29"/>
      <c r="H55" s="47" t="str">
        <f>INDEX(Language!$A$1:$AX$115,MATCH("Penalty Shoot Out",Language!$B$1:$B$115,0),MATCH($H$2,Language!$A$1:$AW$1,0))</f>
        <v>Penalty Shoot Out</v>
      </c>
      <c r="I55" s="11"/>
      <c r="J55" s="30"/>
      <c r="K55" s="31" t="s">
        <v>2</v>
      </c>
      <c r="L55" s="30"/>
      <c r="M55" s="11"/>
      <c r="N55" s="85"/>
      <c r="O55" s="11"/>
      <c r="P55" s="1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C55" s="8"/>
      <c r="DB55" s="9"/>
      <c r="DC55" s="25"/>
    </row>
    <row r="56" spans="2:107" s="7" customFormat="1" ht="15" customHeight="1" x14ac:dyDescent="0.25">
      <c r="B56" s="10"/>
      <c r="C56" s="11"/>
      <c r="D56" s="11"/>
      <c r="E56" s="11"/>
      <c r="F56" s="46"/>
      <c r="G56" s="29"/>
      <c r="H56" s="11"/>
      <c r="I56" s="11"/>
      <c r="J56" s="12"/>
      <c r="K56" s="12"/>
      <c r="L56" s="12"/>
      <c r="M56" s="11"/>
      <c r="N56" s="85"/>
      <c r="O56" s="11"/>
      <c r="P56" s="1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C56" s="8"/>
      <c r="DB56" s="9"/>
      <c r="DC56" s="25"/>
    </row>
    <row r="57" spans="2:107" s="7" customFormat="1" ht="15" customHeight="1" x14ac:dyDescent="0.25">
      <c r="B57" s="10"/>
      <c r="C57" s="11"/>
      <c r="D57" s="12">
        <v>28</v>
      </c>
      <c r="E57" s="12"/>
      <c r="F57" s="45">
        <f>G57</f>
        <v>41084.864583333336</v>
      </c>
      <c r="G57" s="29">
        <f>Timezone!J29</f>
        <v>41084.864583333336</v>
      </c>
      <c r="H57" s="47" t="str">
        <f>IF(SUM(T30:T33)=12,S30,INDEX(Language!$A$1:$AX$115,MATCH("Group D Winner",Language!$B$1:$B$115,0),MATCH($H$2,Language!$A$1:$AW$1,0)))</f>
        <v>Group D Winner</v>
      </c>
      <c r="I57" s="12"/>
      <c r="J57" s="12" t="str">
        <f>IF(J58="","",IF(AND(J58=L58,J58&lt;&gt;"",L58&lt;&gt;""),IF(AND(J59=L59,J59&lt;&gt;"",L59&lt;&gt;""),IF(AND(J60=L60,J60&lt;&gt;"",L60&lt;&gt;""),"",J58+J59+J60),J58+J59),J58))</f>
        <v/>
      </c>
      <c r="K57" s="31" t="s">
        <v>2</v>
      </c>
      <c r="L57" s="12" t="str">
        <f>IF(L58="","",IF(AND(J58=L58,J58&lt;&gt;"",L58&lt;&gt;""),IF(AND(J59=L59,J59&lt;&gt;"",L59&lt;&gt;""),IF(AND(J60=L60,J60&lt;&gt;"",L60&lt;&gt;""),"",L58+L59+L60),L58+L59),L58))</f>
        <v/>
      </c>
      <c r="M57" s="12"/>
      <c r="N57" s="85" t="str">
        <f>IF(SUM(T24:T27)=12,S25,INDEX(Language!$A$1:$AX$115,MATCH("Group C Runner Up",Language!$B$1:$B$115,0),MATCH($H$2,Language!$A$1:$AW$1,0)))</f>
        <v>Group C Runner Up</v>
      </c>
      <c r="O57" s="11"/>
      <c r="P57" s="1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C57" s="8"/>
      <c r="DB57" s="9"/>
      <c r="DC57" s="25"/>
    </row>
    <row r="58" spans="2:107" s="7" customFormat="1" ht="15" customHeight="1" x14ac:dyDescent="0.25">
      <c r="B58" s="10"/>
      <c r="C58" s="11"/>
      <c r="D58" s="11"/>
      <c r="E58" s="11"/>
      <c r="F58" s="11"/>
      <c r="G58" s="48"/>
      <c r="H58" s="47" t="str">
        <f>INDEX(Language!$A$1:$AX$115,MATCH("Normal Time",Language!$B$1:$B$115,0),MATCH($H$2,Language!$A$1:$AW$1,0))</f>
        <v>Normal Time</v>
      </c>
      <c r="I58" s="11"/>
      <c r="J58" s="30"/>
      <c r="K58" s="31" t="s">
        <v>2</v>
      </c>
      <c r="L58" s="30"/>
      <c r="M58" s="11"/>
      <c r="N58" s="85"/>
      <c r="O58" s="11"/>
      <c r="P58" s="1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C58" s="8"/>
      <c r="DB58" s="9"/>
      <c r="DC58" s="25"/>
    </row>
    <row r="59" spans="2:107" s="7" customFormat="1" ht="15" customHeight="1" x14ac:dyDescent="0.25">
      <c r="B59" s="10"/>
      <c r="C59" s="11"/>
      <c r="D59" s="11"/>
      <c r="E59" s="11"/>
      <c r="F59" s="11"/>
      <c r="G59" s="48"/>
      <c r="H59" s="47" t="str">
        <f>INDEX(Language!$A$1:$AX$115,MATCH("Extra Time",Language!$B$1:$B$115,0),MATCH($H$2,Language!$A$1:$AW$1,0))</f>
        <v>Extra Time</v>
      </c>
      <c r="I59" s="11"/>
      <c r="J59" s="30"/>
      <c r="K59" s="31" t="s">
        <v>2</v>
      </c>
      <c r="L59" s="30"/>
      <c r="M59" s="11"/>
      <c r="N59" s="85"/>
      <c r="O59" s="11"/>
      <c r="P59" s="1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C59" s="8"/>
      <c r="DB59" s="9"/>
      <c r="DC59" s="25"/>
    </row>
    <row r="60" spans="2:107" s="7" customFormat="1" ht="15" customHeight="1" x14ac:dyDescent="0.25">
      <c r="B60" s="10"/>
      <c r="C60" s="11"/>
      <c r="D60" s="11"/>
      <c r="E60" s="11"/>
      <c r="F60" s="11"/>
      <c r="G60" s="48"/>
      <c r="H60" s="47" t="str">
        <f>INDEX(Language!$A$1:$AX$115,MATCH("Penalty Shoot Out",Language!$B$1:$B$115,0),MATCH($H$2,Language!$A$1:$AW$1,0))</f>
        <v>Penalty Shoot Out</v>
      </c>
      <c r="I60" s="11"/>
      <c r="J60" s="30"/>
      <c r="K60" s="31" t="s">
        <v>2</v>
      </c>
      <c r="L60" s="30"/>
      <c r="M60" s="11"/>
      <c r="N60" s="85"/>
      <c r="O60" s="11"/>
      <c r="P60" s="1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C60" s="8"/>
      <c r="DB60" s="9"/>
      <c r="DC60" s="25"/>
    </row>
    <row r="61" spans="2:107" s="7" customFormat="1" ht="15" customHeight="1" x14ac:dyDescent="0.25">
      <c r="B61" s="37"/>
      <c r="C61" s="38"/>
      <c r="D61" s="38"/>
      <c r="E61" s="38"/>
      <c r="F61" s="38"/>
      <c r="G61" s="49"/>
      <c r="H61" s="38"/>
      <c r="I61" s="38"/>
      <c r="J61" s="38"/>
      <c r="K61" s="34"/>
      <c r="L61" s="38"/>
      <c r="M61" s="38"/>
      <c r="N61" s="38"/>
      <c r="O61" s="38"/>
      <c r="P61" s="40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C61" s="8"/>
      <c r="DB61" s="9"/>
      <c r="DC61" s="25"/>
    </row>
    <row r="62" spans="2:107" s="7" customFormat="1" ht="15" customHeight="1" x14ac:dyDescent="0.25">
      <c r="K62" s="50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C62" s="8"/>
      <c r="DB62" s="9"/>
      <c r="DC62" s="25"/>
    </row>
    <row r="63" spans="2:107" s="7" customFormat="1" ht="15" customHeight="1" x14ac:dyDescent="0.25">
      <c r="B63" s="93" t="str">
        <f>INDEX(Language!$A$1:$AX$115,MATCH("Semi finals",Language!$B$1:$B$115,0),MATCH($H$2,Language!$A$1:$AW$1,0))</f>
        <v>Semi Finals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5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C63" s="8"/>
      <c r="DB63" s="9"/>
      <c r="DC63" s="25"/>
    </row>
    <row r="64" spans="2:107" s="7" customFormat="1" ht="15" customHeight="1" x14ac:dyDescent="0.25">
      <c r="B64" s="10"/>
      <c r="C64" s="11"/>
      <c r="D64" s="11"/>
      <c r="E64" s="11"/>
      <c r="F64" s="11"/>
      <c r="G64" s="11"/>
      <c r="H64" s="11"/>
      <c r="I64" s="11"/>
      <c r="J64" s="11"/>
      <c r="K64" s="12"/>
      <c r="L64" s="11"/>
      <c r="M64" s="11"/>
      <c r="N64" s="11"/>
      <c r="O64" s="11"/>
      <c r="P64" s="1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C64" s="8"/>
      <c r="DB64" s="9"/>
      <c r="DC64" s="25"/>
    </row>
    <row r="65" spans="2:107" s="7" customFormat="1" ht="15" customHeight="1" x14ac:dyDescent="0.25">
      <c r="B65" s="10"/>
      <c r="C65" s="11"/>
      <c r="D65" s="12">
        <v>29</v>
      </c>
      <c r="E65" s="12"/>
      <c r="F65" s="45">
        <f>G65</f>
        <v>41087.864583333336</v>
      </c>
      <c r="G65" s="29">
        <f>Timezone!J30</f>
        <v>41087.864583333336</v>
      </c>
      <c r="H65" s="47" t="str">
        <f>IF(AND(J42&lt;&gt;"",L42&lt;&gt;"",J42&lt;&gt;L42),IF(J42&gt;L42,H42,N42),INDEX(Language!$A$1:$AX$115,MATCH("Match 25 Winner",Language!$B$1:$B$115,0),MATCH($H$2,Language!$A$1:$AW$1,0)))</f>
        <v>Match 25 Winner</v>
      </c>
      <c r="I65" s="11"/>
      <c r="J65" s="12" t="str">
        <f>IF(J66="","",IF(AND(J66=L66,J66&lt;&gt;"",L66&lt;&gt;""),IF(AND(J67=L67,J67&lt;&gt;"",L67&lt;&gt;""),IF(AND(J68=L68,J68&lt;&gt;"",L68&lt;&gt;""),"",J66+J67+J68),J66+J67),J66))</f>
        <v/>
      </c>
      <c r="K65" s="31" t="s">
        <v>2</v>
      </c>
      <c r="L65" s="12" t="str">
        <f>IF(L66="","",IF(AND(J66=L66,J66&lt;&gt;"",L66&lt;&gt;""),IF(AND(J67=L67,J67&lt;&gt;"",L67&lt;&gt;""),IF(AND(J68=L68,J68&lt;&gt;"",L68&lt;&gt;""),"",L66+L67+L68),L66+L67),L66))</f>
        <v/>
      </c>
      <c r="M65" s="11"/>
      <c r="N65" s="85" t="str">
        <f>IF(AND(J52&lt;&gt;"",L52&lt;&gt;"",J52&lt;&gt;L52),IF(J52&gt;L52,H52,N52),INDEX(Language!$A$1:$AX$115,MATCH("Match 27 Winner",Language!$B$1:$B$115,0),MATCH($H$2,Language!$A$1:$AW$1,0)))</f>
        <v>Match 27 Winner</v>
      </c>
      <c r="O65" s="11"/>
      <c r="P65" s="1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C65" s="8"/>
      <c r="DB65" s="9"/>
      <c r="DC65" s="25"/>
    </row>
    <row r="66" spans="2:107" s="7" customFormat="1" ht="15" customHeight="1" x14ac:dyDescent="0.25">
      <c r="B66" s="10"/>
      <c r="C66" s="11"/>
      <c r="D66" s="11"/>
      <c r="E66" s="11"/>
      <c r="F66" s="46"/>
      <c r="G66" s="29"/>
      <c r="H66" s="47" t="str">
        <f>INDEX(Language!$A$1:$AX$115,MATCH("Normal Time",Language!$B$1:$B$115,0),MATCH($H$2,Language!$A$1:$AW$1,0))</f>
        <v>Normal Time</v>
      </c>
      <c r="I66" s="11"/>
      <c r="J66" s="30"/>
      <c r="K66" s="31" t="s">
        <v>2</v>
      </c>
      <c r="L66" s="30"/>
      <c r="M66" s="11"/>
      <c r="N66" s="11"/>
      <c r="O66" s="11"/>
      <c r="P66" s="1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C66" s="8"/>
      <c r="DB66" s="9"/>
      <c r="DC66" s="25"/>
    </row>
    <row r="67" spans="2:107" s="7" customFormat="1" ht="15" customHeight="1" x14ac:dyDescent="0.25">
      <c r="B67" s="10"/>
      <c r="C67" s="11"/>
      <c r="D67" s="11"/>
      <c r="E67" s="11"/>
      <c r="F67" s="46"/>
      <c r="G67" s="29"/>
      <c r="H67" s="47" t="str">
        <f>INDEX(Language!$A$1:$AX$115,MATCH("Extra Time",Language!$B$1:$B$115,0),MATCH($H$2,Language!$A$1:$AW$1,0))</f>
        <v>Extra Time</v>
      </c>
      <c r="I67" s="11"/>
      <c r="J67" s="30"/>
      <c r="K67" s="31" t="s">
        <v>2</v>
      </c>
      <c r="L67" s="30"/>
      <c r="M67" s="11"/>
      <c r="N67" s="11"/>
      <c r="O67" s="11"/>
      <c r="P67" s="1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C67" s="8"/>
      <c r="DB67" s="9"/>
      <c r="DC67" s="25"/>
    </row>
    <row r="68" spans="2:107" s="7" customFormat="1" ht="15" customHeight="1" x14ac:dyDescent="0.25">
      <c r="B68" s="10"/>
      <c r="C68" s="11"/>
      <c r="D68" s="11"/>
      <c r="E68" s="11"/>
      <c r="F68" s="46"/>
      <c r="G68" s="29"/>
      <c r="H68" s="47" t="str">
        <f>INDEX(Language!$A$1:$AX$115,MATCH("Penalty Shoot Out",Language!$B$1:$B$115,0),MATCH($H$2,Language!$A$1:$AW$1,0))</f>
        <v>Penalty Shoot Out</v>
      </c>
      <c r="I68" s="11"/>
      <c r="J68" s="30"/>
      <c r="K68" s="31" t="s">
        <v>2</v>
      </c>
      <c r="L68" s="30"/>
      <c r="M68" s="11"/>
      <c r="N68" s="11"/>
      <c r="O68" s="11"/>
      <c r="P68" s="1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C68" s="8"/>
      <c r="DB68" s="9"/>
      <c r="DC68" s="25"/>
    </row>
    <row r="69" spans="2:107" s="7" customFormat="1" ht="15" customHeight="1" x14ac:dyDescent="0.25">
      <c r="B69" s="10"/>
      <c r="C69" s="11"/>
      <c r="D69" s="11"/>
      <c r="E69" s="11"/>
      <c r="F69" s="46"/>
      <c r="G69" s="29"/>
      <c r="H69" s="11"/>
      <c r="I69" s="11"/>
      <c r="J69" s="12"/>
      <c r="K69" s="12"/>
      <c r="L69" s="12"/>
      <c r="M69" s="11"/>
      <c r="N69" s="11"/>
      <c r="O69" s="11"/>
      <c r="P69" s="1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C69" s="8"/>
      <c r="DB69" s="9"/>
      <c r="DC69" s="25"/>
    </row>
    <row r="70" spans="2:107" s="7" customFormat="1" ht="15" customHeight="1" x14ac:dyDescent="0.25">
      <c r="B70" s="10"/>
      <c r="C70" s="11"/>
      <c r="D70" s="12">
        <v>30</v>
      </c>
      <c r="E70" s="12"/>
      <c r="F70" s="45">
        <f>G70</f>
        <v>41088.864583333336</v>
      </c>
      <c r="G70" s="29">
        <f>Timezone!J31</f>
        <v>41088.864583333336</v>
      </c>
      <c r="H70" s="47" t="str">
        <f>IF(AND(J47&lt;&gt;"",L47&lt;&gt;"",J47&lt;&gt;L47),IF(J47&gt;L47,H47,N47),INDEX(Language!$A$1:$AX$115,MATCH("Match 26 Winner",Language!$B$1:$B$115,0),MATCH($H$2,Language!$A$1:$AW$1,0)))</f>
        <v>Match 26 Winner</v>
      </c>
      <c r="I70" s="11"/>
      <c r="J70" s="12" t="str">
        <f>IF(J71="","",IF(AND(J71=L71,J71&lt;&gt;"",L71&lt;&gt;""),IF(AND(J72=L72,J72&lt;&gt;"",L72&lt;&gt;""),IF(AND(J73=L73,J73&lt;&gt;"",L73&lt;&gt;""),"",J71+J72+J73),J71+J72),J71))</f>
        <v/>
      </c>
      <c r="K70" s="31" t="s">
        <v>2</v>
      </c>
      <c r="L70" s="12" t="str">
        <f>IF(L71="","",IF(AND(J71=L71,J71&lt;&gt;"",L71&lt;&gt;""),IF(AND(J72=L72,J72&lt;&gt;"",L72&lt;&gt;""),IF(AND(J73=L73,J73&lt;&gt;"",L73&lt;&gt;""),"",L71+L72+L73),L71+L72),L71))</f>
        <v/>
      </c>
      <c r="M70" s="11"/>
      <c r="N70" s="85" t="str">
        <f>IF(AND(J57&lt;&gt;"",L57&lt;&gt;"",J57&lt;&gt;L57),IF(J57&gt;L57,H57,N57),INDEX(Language!$A$1:$AX$115,MATCH("Match 28 Winner",Language!$B$1:$B$115,0),MATCH($H$2,Language!$A$1:$AW$1,0)))</f>
        <v>Match 28 Winner</v>
      </c>
      <c r="O70" s="11"/>
      <c r="P70" s="1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C70" s="8"/>
      <c r="DB70" s="9"/>
      <c r="DC70" s="25"/>
    </row>
    <row r="71" spans="2:107" s="7" customFormat="1" ht="15" customHeight="1" x14ac:dyDescent="0.25">
      <c r="B71" s="10"/>
      <c r="C71" s="11"/>
      <c r="D71" s="11"/>
      <c r="E71" s="11"/>
      <c r="F71" s="11"/>
      <c r="G71" s="48"/>
      <c r="H71" s="47" t="str">
        <f>INDEX(Language!$A$1:$AX$115,MATCH("Normal Time",Language!$B$1:$B$115,0),MATCH($H$2,Language!$A$1:$AW$1,0))</f>
        <v>Normal Time</v>
      </c>
      <c r="I71" s="11"/>
      <c r="J71" s="30"/>
      <c r="K71" s="31" t="s">
        <v>2</v>
      </c>
      <c r="L71" s="30"/>
      <c r="M71" s="11"/>
      <c r="N71" s="11"/>
      <c r="O71" s="11"/>
      <c r="P71" s="1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C71" s="8"/>
      <c r="DB71" s="9"/>
      <c r="DC71" s="25"/>
    </row>
    <row r="72" spans="2:107" s="7" customFormat="1" ht="15" customHeight="1" x14ac:dyDescent="0.25">
      <c r="B72" s="10"/>
      <c r="C72" s="11"/>
      <c r="D72" s="11"/>
      <c r="E72" s="11"/>
      <c r="F72" s="11"/>
      <c r="G72" s="48"/>
      <c r="H72" s="47" t="str">
        <f>INDEX(Language!$A$1:$AX$115,MATCH("Extra Time",Language!$B$1:$B$115,0),MATCH($H$2,Language!$A$1:$AW$1,0))</f>
        <v>Extra Time</v>
      </c>
      <c r="I72" s="11"/>
      <c r="J72" s="30"/>
      <c r="K72" s="31" t="s">
        <v>2</v>
      </c>
      <c r="L72" s="30"/>
      <c r="M72" s="11"/>
      <c r="N72" s="11"/>
      <c r="O72" s="11"/>
      <c r="P72" s="1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C72" s="8"/>
      <c r="DB72" s="9"/>
      <c r="DC72" s="25"/>
    </row>
    <row r="73" spans="2:107" s="7" customFormat="1" ht="15" customHeight="1" x14ac:dyDescent="0.25">
      <c r="B73" s="10"/>
      <c r="C73" s="11"/>
      <c r="D73" s="11"/>
      <c r="E73" s="11"/>
      <c r="F73" s="11"/>
      <c r="G73" s="48"/>
      <c r="H73" s="47" t="str">
        <f>INDEX(Language!$A$1:$AX$115,MATCH("Penalty Shoot Out",Language!$B$1:$B$115,0),MATCH($H$2,Language!$A$1:$AW$1,0))</f>
        <v>Penalty Shoot Out</v>
      </c>
      <c r="I73" s="11"/>
      <c r="J73" s="30"/>
      <c r="K73" s="31" t="s">
        <v>2</v>
      </c>
      <c r="L73" s="30"/>
      <c r="M73" s="11"/>
      <c r="N73" s="11"/>
      <c r="O73" s="11"/>
      <c r="P73" s="1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C73" s="8"/>
      <c r="DB73" s="9"/>
      <c r="DC73" s="25"/>
    </row>
    <row r="74" spans="2:107" s="7" customFormat="1" ht="15" customHeight="1" x14ac:dyDescent="0.25">
      <c r="B74" s="37"/>
      <c r="C74" s="38"/>
      <c r="D74" s="38"/>
      <c r="E74" s="38"/>
      <c r="F74" s="38"/>
      <c r="G74" s="38"/>
      <c r="H74" s="38"/>
      <c r="I74" s="38"/>
      <c r="J74" s="38"/>
      <c r="K74" s="34"/>
      <c r="L74" s="38"/>
      <c r="M74" s="38"/>
      <c r="N74" s="38"/>
      <c r="O74" s="38"/>
      <c r="P74" s="40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C74" s="8"/>
      <c r="DB74" s="9"/>
      <c r="DC74" s="25"/>
    </row>
    <row r="75" spans="2:107" s="7" customFormat="1" ht="15" customHeight="1" x14ac:dyDescent="0.25">
      <c r="K75" s="50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C75" s="8"/>
      <c r="DB75" s="9"/>
      <c r="DC75" s="25"/>
    </row>
    <row r="76" spans="2:107" s="7" customFormat="1" ht="15" customHeight="1" x14ac:dyDescent="0.25">
      <c r="B76" s="93" t="str">
        <f>INDEX(Language!$A$1:$AX$115,MATCH("Final",Language!$B$1:$B$115,0),MATCH($H$2,Language!$A$1:$AW$1,0))</f>
        <v>Final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5"/>
      <c r="Q76" s="43"/>
      <c r="R76" s="51"/>
      <c r="S76" s="104" t="str">
        <f>INDEX(Language!$A$1:$AX$115,MATCH("Champion",Language!$B$1:$B$115,0),MATCH($H$2,Language!$A$1:$AW$1,0))</f>
        <v>Champion</v>
      </c>
      <c r="T76" s="104"/>
      <c r="U76" s="104"/>
      <c r="V76" s="104"/>
      <c r="W76" s="104"/>
      <c r="X76" s="104"/>
      <c r="Y76" s="104"/>
      <c r="Z76" s="104"/>
      <c r="AA76" s="52"/>
      <c r="AC76" s="8"/>
      <c r="DB76" s="9"/>
      <c r="DC76" s="25"/>
    </row>
    <row r="77" spans="2:107" s="7" customFormat="1" ht="15" customHeight="1" x14ac:dyDescent="0.25">
      <c r="B77" s="10"/>
      <c r="C77" s="11"/>
      <c r="D77" s="11"/>
      <c r="E77" s="11"/>
      <c r="F77" s="11"/>
      <c r="G77" s="11"/>
      <c r="H77" s="11"/>
      <c r="I77" s="11"/>
      <c r="J77" s="11"/>
      <c r="K77" s="12"/>
      <c r="L77" s="11"/>
      <c r="M77" s="11"/>
      <c r="N77" s="11"/>
      <c r="O77" s="11"/>
      <c r="P77" s="14"/>
      <c r="Q77" s="44"/>
      <c r="R77" s="53"/>
      <c r="S77" s="105"/>
      <c r="T77" s="105"/>
      <c r="U77" s="105"/>
      <c r="V77" s="105"/>
      <c r="W77" s="105"/>
      <c r="X77" s="105"/>
      <c r="Y77" s="105"/>
      <c r="Z77" s="105"/>
      <c r="AA77" s="55"/>
      <c r="AC77" s="8"/>
      <c r="DB77" s="9"/>
      <c r="DC77" s="25"/>
    </row>
    <row r="78" spans="2:107" s="7" customFormat="1" ht="15" customHeight="1" x14ac:dyDescent="0.25">
      <c r="B78" s="10"/>
      <c r="C78" s="11"/>
      <c r="D78" s="12">
        <v>31</v>
      </c>
      <c r="E78" s="12"/>
      <c r="F78" s="45">
        <f>G78</f>
        <v>41091.864583333336</v>
      </c>
      <c r="G78" s="29">
        <f>Timezone!J32</f>
        <v>41091.864583333336</v>
      </c>
      <c r="H78" s="47" t="str">
        <f>IF(AND(J65&lt;&gt;"",L65&lt;&gt;"",J65&lt;&gt;L65),IF(J65&gt;L65,H65,N65),INDEX(Language!$A$1:$AX$115,MATCH("Match 29 Winner",Language!$B$1:$B$115,0),MATCH($H$2,Language!$A$1:$AW$1,0)))</f>
        <v>Match 29 Winner</v>
      </c>
      <c r="I78" s="12"/>
      <c r="J78" s="12" t="str">
        <f>IF(J79="","",IF(AND(J79=L79,J79&lt;&gt;"",L79&lt;&gt;""),IF(AND(J80=L80,J80&lt;&gt;"",L80&lt;&gt;""),IF(AND(J81=L81,J81&lt;&gt;"",L81&lt;&gt;""),"",J79+J80+J81),J79+J80),J79))</f>
        <v/>
      </c>
      <c r="K78" s="31" t="s">
        <v>2</v>
      </c>
      <c r="L78" s="12" t="str">
        <f>IF(L79="","",IF(AND(J79=L79,J79&lt;&gt;"",L79&lt;&gt;""),IF(AND(J80=L80,J80&lt;&gt;"",L80&lt;&gt;""),IF(AND(J81=L81,J81&lt;&gt;"",L81&lt;&gt;""),"",L79+L80+L81),L79+L80),L79))</f>
        <v/>
      </c>
      <c r="M78" s="12"/>
      <c r="N78" s="85" t="str">
        <f>IF(AND(J70&lt;&gt;"",L70&lt;&gt;"",J70&lt;&gt;L70),IF(J70&gt;L70,H70,N70),INDEX(Language!$A$1:$AX$115,MATCH("Match 30 Winner",Language!$B$1:$B$115,0),MATCH($H$2,Language!$A$1:$AW$1,0)))</f>
        <v>Match 30 Winner</v>
      </c>
      <c r="O78" s="11"/>
      <c r="P78" s="14"/>
      <c r="Q78" s="44"/>
      <c r="R78" s="53"/>
      <c r="S78" s="100" t="str">
        <f>UPPER(IF(AND(J78&lt;&gt;"",L78&lt;&gt;"",J78&lt;&gt;L78),IF(J78&gt;L78,H78,N78),INDEX(Language!$A$1:$AX$115,MATCH("Match 31 Winner",Language!$B$1:$B$115,0),MATCH($H$2,Language!$A$1:$AW$1,0))))</f>
        <v>MATCH 31 WINNER</v>
      </c>
      <c r="T78" s="100"/>
      <c r="U78" s="100"/>
      <c r="V78" s="100"/>
      <c r="W78" s="100"/>
      <c r="X78" s="100"/>
      <c r="Y78" s="100"/>
      <c r="Z78" s="101"/>
      <c r="AA78" s="55"/>
      <c r="AC78" s="8"/>
      <c r="DB78" s="9"/>
      <c r="DC78" s="25"/>
    </row>
    <row r="79" spans="2:107" s="7" customFormat="1" ht="15" customHeight="1" x14ac:dyDescent="0.25">
      <c r="B79" s="10"/>
      <c r="C79" s="11"/>
      <c r="D79" s="11"/>
      <c r="E79" s="11"/>
      <c r="F79" s="11"/>
      <c r="G79" s="11"/>
      <c r="H79" s="47" t="str">
        <f>INDEX(Language!$A$1:$AX$115,MATCH("Normal Time",Language!$B$1:$B$115,0),MATCH($H$2,Language!$A$1:$AW$1,0))</f>
        <v>Normal Time</v>
      </c>
      <c r="I79" s="11"/>
      <c r="J79" s="30"/>
      <c r="K79" s="31" t="s">
        <v>2</v>
      </c>
      <c r="L79" s="30"/>
      <c r="M79" s="11"/>
      <c r="N79" s="11"/>
      <c r="O79" s="11"/>
      <c r="P79" s="14"/>
      <c r="Q79" s="44"/>
      <c r="R79" s="53"/>
      <c r="S79" s="100"/>
      <c r="T79" s="100"/>
      <c r="U79" s="100"/>
      <c r="V79" s="100"/>
      <c r="W79" s="100"/>
      <c r="X79" s="100"/>
      <c r="Y79" s="100"/>
      <c r="Z79" s="101"/>
      <c r="AA79" s="55"/>
      <c r="AC79" s="8"/>
      <c r="DB79" s="9"/>
      <c r="DC79" s="25"/>
    </row>
    <row r="80" spans="2:107" s="7" customFormat="1" ht="15" customHeight="1" x14ac:dyDescent="0.25">
      <c r="B80" s="10"/>
      <c r="C80" s="11"/>
      <c r="D80" s="11"/>
      <c r="E80" s="11"/>
      <c r="F80" s="11"/>
      <c r="G80" s="11"/>
      <c r="H80" s="47" t="str">
        <f>INDEX(Language!$A$1:$AX$115,MATCH("Extra Time",Language!$B$1:$B$115,0),MATCH($H$2,Language!$A$1:$AW$1,0))</f>
        <v>Extra Time</v>
      </c>
      <c r="I80" s="11"/>
      <c r="J80" s="30"/>
      <c r="K80" s="31" t="s">
        <v>2</v>
      </c>
      <c r="L80" s="30"/>
      <c r="M80" s="11"/>
      <c r="N80" s="11"/>
      <c r="O80" s="11"/>
      <c r="P80" s="14"/>
      <c r="Q80" s="44"/>
      <c r="R80" s="53"/>
      <c r="S80" s="102"/>
      <c r="T80" s="102"/>
      <c r="U80" s="102"/>
      <c r="V80" s="102"/>
      <c r="W80" s="102"/>
      <c r="X80" s="102"/>
      <c r="Y80" s="102"/>
      <c r="Z80" s="103"/>
      <c r="AA80" s="55"/>
      <c r="AC80" s="8"/>
      <c r="DB80" s="9"/>
      <c r="DC80" s="25"/>
    </row>
    <row r="81" spans="2:107" s="7" customFormat="1" ht="15" customHeight="1" x14ac:dyDescent="0.25">
      <c r="B81" s="10"/>
      <c r="C81" s="11"/>
      <c r="D81" s="11"/>
      <c r="E81" s="11"/>
      <c r="F81" s="11"/>
      <c r="G81" s="11"/>
      <c r="H81" s="47" t="str">
        <f>INDEX(Language!$A$1:$AX$115,MATCH("Penalty Shoot Out",Language!$B$1:$B$115,0),MATCH($H$2,Language!$A$1:$AW$1,0))</f>
        <v>Penalty Shoot Out</v>
      </c>
      <c r="I81" s="11"/>
      <c r="J81" s="30"/>
      <c r="K81" s="31" t="s">
        <v>2</v>
      </c>
      <c r="L81" s="30"/>
      <c r="M81" s="11"/>
      <c r="N81" s="11"/>
      <c r="O81" s="11"/>
      <c r="P81" s="14"/>
      <c r="Q81" s="44"/>
      <c r="R81" s="53"/>
      <c r="S81" s="54"/>
      <c r="T81" s="54"/>
      <c r="U81" s="54"/>
      <c r="V81" s="54"/>
      <c r="W81" s="54"/>
      <c r="X81" s="54"/>
      <c r="Y81" s="54"/>
      <c r="Z81" s="54"/>
      <c r="AA81" s="55"/>
      <c r="AC81" s="8"/>
      <c r="DB81" s="9"/>
      <c r="DC81" s="25"/>
    </row>
    <row r="82" spans="2:107" s="7" customFormat="1" ht="15" customHeight="1" x14ac:dyDescent="0.25">
      <c r="B82" s="37"/>
      <c r="C82" s="38"/>
      <c r="D82" s="38"/>
      <c r="E82" s="38"/>
      <c r="F82" s="38"/>
      <c r="G82" s="38"/>
      <c r="H82" s="38"/>
      <c r="I82" s="38"/>
      <c r="J82" s="38"/>
      <c r="K82" s="34"/>
      <c r="L82" s="38"/>
      <c r="M82" s="38"/>
      <c r="N82" s="38"/>
      <c r="O82" s="38"/>
      <c r="P82" s="40"/>
      <c r="Q82" s="44"/>
      <c r="R82" s="56"/>
      <c r="S82" s="57"/>
      <c r="T82" s="57"/>
      <c r="U82" s="57"/>
      <c r="V82" s="57"/>
      <c r="W82" s="57"/>
      <c r="X82" s="57"/>
      <c r="Y82" s="57"/>
      <c r="Z82" s="57"/>
      <c r="AA82" s="58"/>
      <c r="AC82" s="8"/>
      <c r="DB82" s="9"/>
      <c r="DC82" s="25"/>
    </row>
    <row r="83" spans="2:107" s="7" customFormat="1" ht="15" customHeight="1" x14ac:dyDescent="0.25">
      <c r="K83" s="50"/>
      <c r="AC83" s="8"/>
      <c r="DB83" s="9"/>
      <c r="DC83" s="25"/>
    </row>
    <row r="84" spans="2:107" s="7" customFormat="1" ht="15" customHeight="1" x14ac:dyDescent="0.25">
      <c r="K84" s="50"/>
      <c r="AC84" s="8"/>
      <c r="DB84" s="9"/>
      <c r="DC84" s="25"/>
    </row>
    <row r="85" spans="2:107" x14ac:dyDescent="0.25">
      <c r="DB85" s="4"/>
      <c r="DC85" s="25"/>
    </row>
    <row r="86" spans="2:107" x14ac:dyDescent="0.25">
      <c r="DB86" s="4"/>
      <c r="DC86" s="25"/>
    </row>
    <row r="87" spans="2:107" x14ac:dyDescent="0.25">
      <c r="DB87" s="4"/>
      <c r="DC87" s="25"/>
    </row>
    <row r="88" spans="2:107" x14ac:dyDescent="0.25">
      <c r="DB88" s="4"/>
      <c r="DC88" s="25"/>
    </row>
    <row r="89" spans="2:107" x14ac:dyDescent="0.25">
      <c r="DB89" s="4"/>
      <c r="DC89" s="25"/>
    </row>
    <row r="90" spans="2:107" x14ac:dyDescent="0.25">
      <c r="DB90" s="4"/>
      <c r="DC90" s="25"/>
    </row>
    <row r="91" spans="2:107" x14ac:dyDescent="0.25">
      <c r="DB91" s="4"/>
      <c r="DC91" s="25"/>
    </row>
    <row r="92" spans="2:107" x14ac:dyDescent="0.25">
      <c r="K92" s="1"/>
      <c r="AC92" s="1"/>
      <c r="AD92" s="1"/>
      <c r="DB92" s="4"/>
      <c r="DC92" s="25"/>
    </row>
    <row r="93" spans="2:107" x14ac:dyDescent="0.25">
      <c r="K93" s="1"/>
      <c r="AC93" s="1"/>
      <c r="AD93" s="1"/>
      <c r="DB93" s="4"/>
      <c r="DC93" s="25"/>
    </row>
    <row r="94" spans="2:107" x14ac:dyDescent="0.25">
      <c r="K94" s="1"/>
      <c r="AC94" s="1"/>
      <c r="AD94" s="1"/>
      <c r="DB94" s="4"/>
      <c r="DC94" s="25"/>
    </row>
    <row r="95" spans="2:107" x14ac:dyDescent="0.25">
      <c r="K95" s="1"/>
      <c r="AC95" s="1"/>
      <c r="AD95" s="1"/>
      <c r="DB95" s="4"/>
      <c r="DC95" s="25"/>
    </row>
    <row r="96" spans="2:107" x14ac:dyDescent="0.25">
      <c r="K96" s="1"/>
      <c r="AC96" s="1"/>
      <c r="AD96" s="1"/>
      <c r="DB96" s="4"/>
      <c r="DC96" s="25"/>
    </row>
    <row r="97" spans="11:107" x14ac:dyDescent="0.25">
      <c r="K97" s="1"/>
      <c r="AC97" s="1"/>
      <c r="AD97" s="1"/>
      <c r="DB97" s="4"/>
      <c r="DC97" s="25"/>
    </row>
    <row r="98" spans="11:107" x14ac:dyDescent="0.25">
      <c r="K98" s="1"/>
      <c r="AC98" s="1"/>
      <c r="AD98" s="1"/>
      <c r="DB98" s="4"/>
      <c r="DC98" s="25"/>
    </row>
    <row r="99" spans="11:107" x14ac:dyDescent="0.25">
      <c r="K99" s="1"/>
      <c r="AC99" s="1"/>
      <c r="AD99" s="1"/>
      <c r="DB99" s="4"/>
      <c r="DC99" s="25"/>
    </row>
    <row r="100" spans="11:107" x14ac:dyDescent="0.25">
      <c r="K100" s="1"/>
      <c r="AC100" s="1"/>
      <c r="AD100" s="1"/>
      <c r="DB100" s="4"/>
      <c r="DC100" s="25"/>
    </row>
    <row r="101" spans="11:107" x14ac:dyDescent="0.25">
      <c r="K101" s="1"/>
      <c r="AC101" s="1"/>
      <c r="AD101" s="1"/>
      <c r="DB101" s="4"/>
      <c r="DC101" s="25"/>
    </row>
    <row r="102" spans="11:107" x14ac:dyDescent="0.25">
      <c r="K102" s="1"/>
      <c r="AC102" s="1"/>
      <c r="AD102" s="1"/>
      <c r="DB102" s="4"/>
      <c r="DC102" s="25"/>
    </row>
    <row r="103" spans="11:107" x14ac:dyDescent="0.25">
      <c r="K103" s="1"/>
      <c r="AC103" s="1"/>
      <c r="AD103" s="1"/>
      <c r="DB103" s="4"/>
      <c r="DC103" s="25"/>
    </row>
    <row r="104" spans="11:107" x14ac:dyDescent="0.25">
      <c r="K104" s="1"/>
      <c r="AC104" s="1"/>
      <c r="AD104" s="1"/>
      <c r="DB104" s="4"/>
      <c r="DC104" s="25"/>
    </row>
    <row r="105" spans="11:107" x14ac:dyDescent="0.25">
      <c r="K105" s="1"/>
      <c r="AC105" s="1"/>
      <c r="AD105" s="1"/>
      <c r="DB105" s="4"/>
      <c r="DC105" s="25"/>
    </row>
    <row r="106" spans="11:107" x14ac:dyDescent="0.25">
      <c r="K106" s="1"/>
      <c r="AC106" s="1"/>
      <c r="AD106" s="1"/>
      <c r="DB106" s="4"/>
      <c r="DC106" s="25"/>
    </row>
    <row r="107" spans="11:107" x14ac:dyDescent="0.25">
      <c r="K107" s="1"/>
      <c r="AC107" s="1"/>
      <c r="AD107" s="1"/>
      <c r="DB107" s="4"/>
      <c r="DC107" s="25"/>
    </row>
    <row r="108" spans="11:107" x14ac:dyDescent="0.25">
      <c r="K108" s="1"/>
      <c r="AC108" s="1"/>
      <c r="AD108" s="1"/>
      <c r="DB108" s="4"/>
      <c r="DC108" s="25"/>
    </row>
    <row r="109" spans="11:107" x14ac:dyDescent="0.25">
      <c r="K109" s="1"/>
      <c r="AC109" s="1"/>
      <c r="AD109" s="1"/>
      <c r="DB109" s="4"/>
      <c r="DC109" s="25"/>
    </row>
    <row r="110" spans="11:107" x14ac:dyDescent="0.25">
      <c r="K110" s="1"/>
      <c r="AC110" s="1"/>
      <c r="AD110" s="1"/>
      <c r="DB110" s="4"/>
      <c r="DC110" s="25"/>
    </row>
    <row r="111" spans="11:107" x14ac:dyDescent="0.25">
      <c r="K111" s="1"/>
      <c r="AC111" s="1"/>
      <c r="AD111" s="1"/>
      <c r="DB111" s="4"/>
      <c r="DC111" s="25"/>
    </row>
    <row r="112" spans="11:107" x14ac:dyDescent="0.25">
      <c r="K112" s="1"/>
      <c r="AC112" s="1"/>
      <c r="AD112" s="1"/>
      <c r="DB112" s="4"/>
      <c r="DC112" s="25"/>
    </row>
    <row r="113" spans="11:107" x14ac:dyDescent="0.25">
      <c r="K113" s="1"/>
      <c r="AC113" s="1"/>
      <c r="AD113" s="1"/>
      <c r="DB113" s="4"/>
      <c r="DC113" s="25"/>
    </row>
    <row r="114" spans="11:107" x14ac:dyDescent="0.25">
      <c r="K114" s="1"/>
      <c r="AC114" s="1"/>
      <c r="AD114" s="1"/>
      <c r="DB114" s="4"/>
      <c r="DC114" s="25"/>
    </row>
    <row r="115" spans="11:107" x14ac:dyDescent="0.25">
      <c r="K115" s="1"/>
      <c r="AC115" s="1"/>
      <c r="AD115" s="1"/>
      <c r="DB115" s="4"/>
      <c r="DC115" s="25"/>
    </row>
    <row r="116" spans="11:107" x14ac:dyDescent="0.25">
      <c r="K116" s="1"/>
      <c r="AC116" s="1"/>
      <c r="AD116" s="1"/>
      <c r="DB116" s="4"/>
      <c r="DC116" s="25"/>
    </row>
    <row r="117" spans="11:107" x14ac:dyDescent="0.25">
      <c r="K117" s="1"/>
      <c r="AC117" s="1"/>
      <c r="AD117" s="1"/>
      <c r="DB117" s="4"/>
      <c r="DC117" s="25"/>
    </row>
    <row r="118" spans="11:107" x14ac:dyDescent="0.25">
      <c r="K118" s="1"/>
      <c r="AC118" s="1"/>
      <c r="AD118" s="1"/>
      <c r="DB118" s="4"/>
      <c r="DC118" s="25"/>
    </row>
    <row r="119" spans="11:107" x14ac:dyDescent="0.25">
      <c r="K119" s="1"/>
      <c r="AC119" s="1"/>
      <c r="AD119" s="1"/>
      <c r="DB119" s="4"/>
      <c r="DC119" s="25"/>
    </row>
    <row r="120" spans="11:107" x14ac:dyDescent="0.25">
      <c r="K120" s="1"/>
      <c r="AC120" s="1"/>
      <c r="AD120" s="1"/>
      <c r="DB120" s="4"/>
      <c r="DC120" s="25"/>
    </row>
    <row r="121" spans="11:107" x14ac:dyDescent="0.25">
      <c r="K121" s="1"/>
      <c r="AC121" s="1"/>
      <c r="AD121" s="1"/>
      <c r="DB121" s="4"/>
      <c r="DC121" s="25"/>
    </row>
    <row r="122" spans="11:107" x14ac:dyDescent="0.25">
      <c r="K122" s="1"/>
      <c r="AC122" s="1"/>
      <c r="AD122" s="1"/>
      <c r="DB122" s="4"/>
      <c r="DC122" s="25"/>
    </row>
    <row r="123" spans="11:107" x14ac:dyDescent="0.25">
      <c r="K123" s="1"/>
      <c r="AC123" s="1"/>
      <c r="AD123" s="1"/>
      <c r="DB123" s="4"/>
      <c r="DC123" s="25"/>
    </row>
    <row r="124" spans="11:107" x14ac:dyDescent="0.25">
      <c r="K124" s="1"/>
      <c r="AC124" s="1"/>
      <c r="AD124" s="1"/>
      <c r="DB124" s="4"/>
      <c r="DC124" s="25"/>
    </row>
    <row r="125" spans="11:107" x14ac:dyDescent="0.25">
      <c r="K125" s="1"/>
      <c r="AC125" s="1"/>
      <c r="AD125" s="1"/>
      <c r="DB125" s="4"/>
      <c r="DC125" s="25"/>
    </row>
    <row r="126" spans="11:107" x14ac:dyDescent="0.25">
      <c r="K126" s="1"/>
      <c r="AC126" s="1"/>
      <c r="AD126" s="1"/>
      <c r="DB126" s="4"/>
      <c r="DC126" s="25"/>
    </row>
    <row r="127" spans="11:107" x14ac:dyDescent="0.25">
      <c r="K127" s="1"/>
      <c r="AC127" s="1"/>
      <c r="AD127" s="1"/>
      <c r="DB127" s="4"/>
      <c r="DC127" s="25"/>
    </row>
    <row r="128" spans="11:107" x14ac:dyDescent="0.25">
      <c r="K128" s="1"/>
      <c r="AC128" s="1"/>
      <c r="AD128" s="1"/>
      <c r="DB128" s="4"/>
      <c r="DC128" s="25"/>
    </row>
    <row r="129" spans="11:107" x14ac:dyDescent="0.25">
      <c r="K129" s="1"/>
      <c r="AC129" s="1"/>
      <c r="AD129" s="1"/>
      <c r="DB129" s="4"/>
      <c r="DC129" s="25"/>
    </row>
    <row r="130" spans="11:107" x14ac:dyDescent="0.25">
      <c r="K130" s="1"/>
      <c r="AC130" s="1"/>
      <c r="AD130" s="1"/>
      <c r="DB130" s="4"/>
      <c r="DC130" s="25"/>
    </row>
    <row r="131" spans="11:107" x14ac:dyDescent="0.25">
      <c r="K131" s="1"/>
      <c r="AC131" s="1"/>
      <c r="AD131" s="1"/>
      <c r="DB131" s="4"/>
      <c r="DC131" s="25"/>
    </row>
    <row r="132" spans="11:107" x14ac:dyDescent="0.25">
      <c r="K132" s="1"/>
      <c r="AC132" s="1"/>
      <c r="AD132" s="1"/>
      <c r="DB132" s="4"/>
      <c r="DC132" s="25"/>
    </row>
    <row r="133" spans="11:107" x14ac:dyDescent="0.25">
      <c r="K133" s="1"/>
      <c r="AC133" s="1"/>
      <c r="AD133" s="1"/>
      <c r="DB133" s="4"/>
      <c r="DC133" s="25"/>
    </row>
    <row r="134" spans="11:107" x14ac:dyDescent="0.25">
      <c r="K134" s="1"/>
      <c r="AC134" s="1"/>
      <c r="AD134" s="1"/>
      <c r="DB134" s="4"/>
      <c r="DC134" s="25"/>
    </row>
    <row r="135" spans="11:107" x14ac:dyDescent="0.25">
      <c r="K135" s="1"/>
      <c r="AC135" s="1"/>
      <c r="AD135" s="1"/>
      <c r="DB135" s="4"/>
      <c r="DC135" s="25"/>
    </row>
    <row r="136" spans="11:107" x14ac:dyDescent="0.25">
      <c r="K136" s="1"/>
      <c r="AC136" s="1"/>
      <c r="AD136" s="1"/>
      <c r="DB136" s="4"/>
      <c r="DC136" s="25"/>
    </row>
    <row r="137" spans="11:107" x14ac:dyDescent="0.25">
      <c r="K137" s="1"/>
      <c r="AC137" s="1"/>
      <c r="AD137" s="1"/>
      <c r="DB137" s="4"/>
      <c r="DC137" s="25"/>
    </row>
    <row r="138" spans="11:107" x14ac:dyDescent="0.25">
      <c r="K138" s="1"/>
      <c r="AC138" s="1"/>
      <c r="AD138" s="1"/>
      <c r="DB138" s="4"/>
      <c r="DC138" s="25"/>
    </row>
    <row r="139" spans="11:107" x14ac:dyDescent="0.25">
      <c r="K139" s="1"/>
      <c r="AC139" s="1"/>
      <c r="AD139" s="1"/>
      <c r="DB139" s="4"/>
      <c r="DC139" s="25"/>
    </row>
    <row r="140" spans="11:107" x14ac:dyDescent="0.25">
      <c r="K140" s="1"/>
      <c r="AC140" s="1"/>
      <c r="AD140" s="1"/>
      <c r="DB140" s="4"/>
      <c r="DC140" s="25"/>
    </row>
    <row r="141" spans="11:107" x14ac:dyDescent="0.25">
      <c r="K141" s="1"/>
      <c r="AC141" s="1"/>
      <c r="AD141" s="1"/>
      <c r="DB141" s="4"/>
      <c r="DC141" s="25"/>
    </row>
    <row r="142" spans="11:107" x14ac:dyDescent="0.25">
      <c r="K142" s="1"/>
      <c r="AC142" s="1"/>
      <c r="AD142" s="1"/>
      <c r="DB142" s="4"/>
      <c r="DC142" s="25"/>
    </row>
    <row r="143" spans="11:107" x14ac:dyDescent="0.25">
      <c r="K143" s="1"/>
      <c r="AC143" s="1"/>
      <c r="AD143" s="1"/>
      <c r="DB143" s="4"/>
      <c r="DC143" s="25"/>
    </row>
    <row r="144" spans="11:107" x14ac:dyDescent="0.25">
      <c r="K144" s="1"/>
      <c r="AC144" s="1"/>
      <c r="AD144" s="1"/>
      <c r="DB144" s="4"/>
      <c r="DC144" s="25"/>
    </row>
    <row r="145" spans="11:107" x14ac:dyDescent="0.25">
      <c r="K145" s="1"/>
      <c r="AC145" s="1"/>
      <c r="AD145" s="1"/>
      <c r="DB145" s="4"/>
      <c r="DC145" s="4"/>
    </row>
    <row r="146" spans="11:107" x14ac:dyDescent="0.25">
      <c r="K146" s="1"/>
      <c r="AC146" s="1"/>
      <c r="AD146" s="1"/>
      <c r="DB146" s="4"/>
      <c r="DC146" s="4"/>
    </row>
    <row r="147" spans="11:107" x14ac:dyDescent="0.25">
      <c r="K147" s="1"/>
      <c r="AC147" s="1"/>
      <c r="AD147" s="1"/>
      <c r="DB147" s="4"/>
      <c r="DC147" s="4"/>
    </row>
    <row r="148" spans="11:107" x14ac:dyDescent="0.25">
      <c r="K148" s="1"/>
      <c r="AC148" s="1"/>
      <c r="AD148" s="1"/>
      <c r="DB148" s="4"/>
      <c r="DC148" s="4"/>
    </row>
    <row r="149" spans="11:107" x14ac:dyDescent="0.25">
      <c r="K149" s="1"/>
      <c r="AC149" s="1"/>
      <c r="AD149" s="1"/>
      <c r="DB149" s="4"/>
      <c r="DC149" s="4"/>
    </row>
    <row r="150" spans="11:107" x14ac:dyDescent="0.25">
      <c r="K150" s="1"/>
      <c r="AC150" s="1"/>
      <c r="AD150" s="1"/>
      <c r="DB150" s="4"/>
      <c r="DC150" s="4"/>
    </row>
    <row r="151" spans="11:107" x14ac:dyDescent="0.25">
      <c r="K151" s="1"/>
      <c r="AC151" s="1"/>
      <c r="AD151" s="1"/>
      <c r="DB151" s="4"/>
      <c r="DC151" s="4"/>
    </row>
    <row r="152" spans="11:107" x14ac:dyDescent="0.25">
      <c r="K152" s="1"/>
      <c r="AC152" s="1"/>
      <c r="AD152" s="1"/>
      <c r="DB152" s="4"/>
      <c r="DC152" s="4"/>
    </row>
    <row r="153" spans="11:107" x14ac:dyDescent="0.25">
      <c r="K153" s="1"/>
      <c r="AC153" s="1"/>
      <c r="AD153" s="1"/>
      <c r="DB153" s="4"/>
      <c r="DC153" s="4"/>
    </row>
    <row r="154" spans="11:107" x14ac:dyDescent="0.25">
      <c r="K154" s="1"/>
      <c r="AC154" s="1"/>
      <c r="AD154" s="1"/>
      <c r="DB154" s="4"/>
      <c r="DC154" s="4"/>
    </row>
    <row r="155" spans="11:107" x14ac:dyDescent="0.25">
      <c r="K155" s="1"/>
      <c r="AC155" s="1"/>
      <c r="AD155" s="1"/>
      <c r="DB155" s="4"/>
      <c r="DC155" s="4"/>
    </row>
    <row r="156" spans="11:107" x14ac:dyDescent="0.25">
      <c r="K156" s="1"/>
      <c r="AC156" s="1"/>
      <c r="DB156" s="4"/>
      <c r="DC156" s="4"/>
    </row>
    <row r="157" spans="11:107" x14ac:dyDescent="0.25">
      <c r="K157" s="1"/>
      <c r="AC157" s="1"/>
      <c r="AD157" s="4"/>
      <c r="AE157" s="4"/>
    </row>
  </sheetData>
  <sheetProtection password="E5EE" sheet="1" objects="1" scenarios="1" selectLockedCells="1"/>
  <mergeCells count="12">
    <mergeCell ref="B76:P76"/>
    <mergeCell ref="R9:Z9"/>
    <mergeCell ref="C9:O9"/>
    <mergeCell ref="J11:L11"/>
    <mergeCell ref="S78:Z80"/>
    <mergeCell ref="S76:Z77"/>
    <mergeCell ref="B7:AA7"/>
    <mergeCell ref="B40:P40"/>
    <mergeCell ref="P2:Z4"/>
    <mergeCell ref="B63:P63"/>
    <mergeCell ref="H2:L2"/>
    <mergeCell ref="H4:L4"/>
  </mergeCells>
  <phoneticPr fontId="1" type="noConversion"/>
  <conditionalFormatting sqref="H13:H36">
    <cfRule type="expression" dxfId="12" priority="4">
      <formula>AND(ISNUMBER(J13),ISNUMBER(L13),J13&gt;L13)</formula>
    </cfRule>
    <cfRule type="expression" dxfId="11" priority="31">
      <formula>AND(ISNUMBER(J13),ISNUMBER(L13),J13&lt;L13)</formula>
    </cfRule>
  </conditionalFormatting>
  <conditionalFormatting sqref="N13:N36">
    <cfRule type="expression" dxfId="10" priority="3">
      <formula>AND(ISNUMBER(J13),ISNUMBER(L13),J13&gt;L13)</formula>
    </cfRule>
    <cfRule type="expression" dxfId="9" priority="32">
      <formula>AND(ISNUMBER(J13),ISNUMBER(L13),J13&lt;L13)</formula>
    </cfRule>
  </conditionalFormatting>
  <conditionalFormatting sqref="H42 H47 H52 H57 H65 H70 H78">
    <cfRule type="expression" dxfId="8" priority="2">
      <formula>AND(ISNUMBER(J42),ISNUMBER(L42),J42&gt;L42)</formula>
    </cfRule>
    <cfRule type="expression" dxfId="7" priority="33">
      <formula>AND(ISNUMBER(J42),ISNUMBER(L42),J42&lt;L42)</formula>
    </cfRule>
  </conditionalFormatting>
  <conditionalFormatting sqref="N42 N57 N52 N47 N65 N70 N78">
    <cfRule type="expression" dxfId="6" priority="1">
      <formula>AND(ISNUMBER(J42),ISNUMBER(L42),L42&gt;J42)</formula>
    </cfRule>
    <cfRule type="expression" dxfId="5" priority="34">
      <formula>AND(ISNUMBER(J42),ISNUMBER(L42),L42&lt;J42)</formula>
    </cfRule>
  </conditionalFormatting>
  <conditionalFormatting sqref="S30:S31">
    <cfRule type="expression" dxfId="4" priority="35" stopIfTrue="1">
      <formula>$T$30+$T$31+$T$32+$T$33=12</formula>
    </cfRule>
  </conditionalFormatting>
  <conditionalFormatting sqref="S24:S25">
    <cfRule type="expression" dxfId="3" priority="36" stopIfTrue="1">
      <formula>$T$24+$T$25+$T$26+$T$27=12</formula>
    </cfRule>
  </conditionalFormatting>
  <conditionalFormatting sqref="S18:S19">
    <cfRule type="expression" dxfId="2" priority="37" stopIfTrue="1">
      <formula>$T$18+$T$19+$T$20+$T$21=12</formula>
    </cfRule>
  </conditionalFormatting>
  <conditionalFormatting sqref="S12:S13">
    <cfRule type="expression" dxfId="1" priority="38" stopIfTrue="1">
      <formula>$T$12+$T$13+$T$14+$T$15=12</formula>
    </cfRule>
  </conditionalFormatting>
  <conditionalFormatting sqref="J43:J45 L13:L36 L79:L81 L43:L45 J48:J50 L48:L50 J53:J55 L53:L55 J58:J60 L58:L60 J66:J68 L66:L68 J71:J73 L71:L73 J79:J81 J13:J36">
    <cfRule type="expression" dxfId="0" priority="39" stopIfTrue="1">
      <formula>ISBLANK(J13)</formula>
    </cfRule>
  </conditionalFormatting>
  <dataValidations count="2">
    <dataValidation type="list" allowBlank="1" showInputMessage="1" showErrorMessage="1" sqref="H4">
      <formula1>Timezone</formula1>
    </dataValidation>
    <dataValidation type="list" allowBlank="1" showInputMessage="1" showErrorMessage="1" sqref="H2:L2">
      <formula1>Language</formula1>
    </dataValidation>
  </dataValidations>
  <hyperlinks>
    <hyperlink ref="S2:Z4" r:id="rId1" display="VISIT WWW.EXCELTEMPLATE.NET FOR MORE TEMPLATES"/>
    <hyperlink ref="P2:Z4" r:id="rId2" display="VISIT WWW.EXCELTEMPLATE.NET FOR MORE TEMPLATES AND UPDATES"/>
  </hyperlinks>
  <printOptions horizontalCentered="1" verticalCentered="1"/>
  <pageMargins left="0.39" right="0.32" top="0.89" bottom="1" header="0.5" footer="0.69"/>
  <pageSetup paperSize="9" scale="57" orientation="portrait" horizontalDpi="300" verticalDpi="300" r:id="rId3"/>
  <headerFooter alignWithMargins="0">
    <oddHeader>&amp;C&amp;"Arial,Bold"&amp;16
UEFA EURO 2012 MATCH SCHEDULE AND SCORESHEET</oddHeader>
    <oddFooter>&amp;C
copyright (c) exceltemplate.net 2012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6" sqref="L6"/>
    </sheetView>
  </sheetViews>
  <sheetFormatPr defaultRowHeight="12.75" x14ac:dyDescent="0.2"/>
  <sheetData/>
  <sheetProtection password="E5EE" sheet="1" objects="1" scenarios="1"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8"/>
  <sheetViews>
    <sheetView showGridLines="0" showRowColHeaders="0" topLeftCell="P3" workbookViewId="0">
      <selection activeCell="V3" sqref="V3"/>
    </sheetView>
  </sheetViews>
  <sheetFormatPr defaultRowHeight="12.75" x14ac:dyDescent="0.2"/>
  <cols>
    <col min="1" max="1" width="5.28515625" style="89" customWidth="1"/>
    <col min="2" max="2" width="9.42578125" style="89" bestFit="1" customWidth="1"/>
    <col min="3" max="3" width="3.28515625" style="89" bestFit="1" customWidth="1"/>
    <col min="4" max="4" width="2.7109375" style="89" bestFit="1" customWidth="1"/>
    <col min="5" max="5" width="2.42578125" style="89" bestFit="1" customWidth="1"/>
    <col min="6" max="7" width="3.28515625" style="89" bestFit="1" customWidth="1"/>
    <col min="8" max="8" width="4.7109375" style="89" bestFit="1" customWidth="1"/>
    <col min="9" max="9" width="3.42578125" style="89" bestFit="1" customWidth="1"/>
    <col min="10" max="10" width="9.140625" style="89"/>
    <col min="11" max="11" width="9" style="89" bestFit="1" customWidth="1"/>
    <col min="12" max="12" width="10.28515625" style="89" bestFit="1" customWidth="1"/>
    <col min="13" max="13" width="8.140625" style="89" bestFit="1" customWidth="1"/>
    <col min="14" max="14" width="11.5703125" style="89" bestFit="1" customWidth="1"/>
    <col min="15" max="15" width="5.42578125" style="89" bestFit="1" customWidth="1"/>
    <col min="16" max="16" width="9.85546875" style="89" bestFit="1" customWidth="1"/>
    <col min="17" max="17" width="3.28515625" style="89" bestFit="1" customWidth="1"/>
    <col min="18" max="18" width="4.7109375" style="89" bestFit="1" customWidth="1"/>
    <col min="19" max="19" width="2.42578125" style="89" bestFit="1" customWidth="1"/>
    <col min="20" max="20" width="2.5703125" style="89" bestFit="1" customWidth="1"/>
    <col min="21" max="21" width="2.7109375" style="89" bestFit="1" customWidth="1"/>
    <col min="22" max="22" width="4.7109375" style="89" bestFit="1" customWidth="1"/>
    <col min="23" max="23" width="9.140625" style="89"/>
    <col min="24" max="24" width="6.5703125" style="89" customWidth="1"/>
    <col min="25" max="25" width="9.140625" style="89"/>
    <col min="26" max="26" width="3.28515625" style="89" bestFit="1" customWidth="1"/>
    <col min="27" max="27" width="2.7109375" style="89" bestFit="1" customWidth="1"/>
    <col min="28" max="28" width="2.42578125" style="89" bestFit="1" customWidth="1"/>
    <col min="29" max="29" width="2.5703125" style="89" bestFit="1" customWidth="1"/>
    <col min="30" max="30" width="2.7109375" style="89" bestFit="1" customWidth="1"/>
    <col min="31" max="31" width="4.7109375" style="89" bestFit="1" customWidth="1"/>
    <col min="32" max="32" width="3.42578125" style="89" bestFit="1" customWidth="1"/>
    <col min="33" max="33" width="9" style="89" bestFit="1" customWidth="1"/>
    <col min="34" max="34" width="10.28515625" style="89" bestFit="1" customWidth="1"/>
    <col min="35" max="36" width="9.140625" style="89"/>
    <col min="37" max="37" width="10" style="89" bestFit="1" customWidth="1"/>
    <col min="38" max="38" width="11.5703125" style="89" bestFit="1" customWidth="1"/>
    <col min="39" max="39" width="9.140625" style="89"/>
    <col min="40" max="40" width="8.85546875" style="89" bestFit="1" customWidth="1"/>
    <col min="41" max="41" width="10.140625" style="89" bestFit="1" customWidth="1"/>
    <col min="42" max="42" width="9.7109375" style="89" bestFit="1" customWidth="1"/>
    <col min="43" max="43" width="9.7109375" style="89" customWidth="1"/>
    <col min="44" max="44" width="9.85546875" style="89" bestFit="1" customWidth="1"/>
    <col min="45" max="45" width="11.140625" style="89" bestFit="1" customWidth="1"/>
    <col min="46" max="46" width="10.7109375" style="89" bestFit="1" customWidth="1"/>
    <col min="47" max="47" width="10.7109375" style="89" customWidth="1"/>
    <col min="48" max="16384" width="9.140625" style="89"/>
  </cols>
  <sheetData>
    <row r="1" spans="1:100" x14ac:dyDescent="0.2">
      <c r="A1" s="82" t="s">
        <v>450</v>
      </c>
      <c r="B1" s="82"/>
      <c r="C1" s="82"/>
      <c r="D1" s="82"/>
      <c r="E1" s="82"/>
      <c r="F1" s="82"/>
      <c r="G1" s="82"/>
      <c r="H1" s="82"/>
      <c r="I1" s="83"/>
      <c r="J1" s="83"/>
      <c r="K1" s="83"/>
      <c r="L1" s="83"/>
      <c r="M1" s="83"/>
      <c r="N1" s="83"/>
      <c r="O1" s="83"/>
      <c r="P1" s="82"/>
      <c r="Q1" s="82"/>
      <c r="R1" s="82"/>
      <c r="S1" s="82"/>
      <c r="T1" s="82"/>
      <c r="U1" s="82"/>
      <c r="V1" s="82"/>
      <c r="W1" s="82"/>
      <c r="X1" s="82" t="s">
        <v>451</v>
      </c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3"/>
      <c r="AM1" s="82" t="s">
        <v>452</v>
      </c>
      <c r="AN1" s="83"/>
      <c r="AO1" s="83"/>
      <c r="AP1" s="83"/>
      <c r="AQ1" s="83"/>
      <c r="AR1" s="83"/>
      <c r="AS1" s="83"/>
      <c r="AT1" s="83"/>
      <c r="AU1" s="83"/>
      <c r="AV1" s="83"/>
      <c r="AW1" s="82" t="s">
        <v>453</v>
      </c>
      <c r="AX1" s="83"/>
      <c r="AY1" s="83"/>
      <c r="AZ1" s="83"/>
      <c r="BA1" s="83"/>
      <c r="BB1" s="83"/>
      <c r="BC1" s="82" t="s">
        <v>463</v>
      </c>
      <c r="BD1" s="83"/>
      <c r="BE1" s="83"/>
      <c r="BF1" s="83"/>
      <c r="BG1" s="83"/>
    </row>
    <row r="2" spans="1:100" x14ac:dyDescent="0.2">
      <c r="A2" s="82" t="s">
        <v>460</v>
      </c>
      <c r="B2" s="82" t="s">
        <v>15</v>
      </c>
      <c r="C2" s="82" t="s">
        <v>16</v>
      </c>
      <c r="D2" s="82" t="s">
        <v>17</v>
      </c>
      <c r="E2" s="82" t="s">
        <v>18</v>
      </c>
      <c r="F2" s="82" t="s">
        <v>23</v>
      </c>
      <c r="G2" s="82" t="s">
        <v>24</v>
      </c>
      <c r="H2" s="82" t="s">
        <v>449</v>
      </c>
      <c r="I2" s="82" t="s">
        <v>305</v>
      </c>
      <c r="J2" s="82" t="s">
        <v>445</v>
      </c>
      <c r="K2" s="82" t="s">
        <v>446</v>
      </c>
      <c r="L2" s="82" t="s">
        <v>448</v>
      </c>
      <c r="M2" s="82" t="s">
        <v>447</v>
      </c>
      <c r="N2" s="82" t="s">
        <v>458</v>
      </c>
      <c r="O2" s="82" t="s">
        <v>461</v>
      </c>
      <c r="P2" s="82" t="s">
        <v>462</v>
      </c>
      <c r="Q2" s="82" t="s">
        <v>23</v>
      </c>
      <c r="R2" s="82" t="s">
        <v>449</v>
      </c>
      <c r="S2" s="82" t="s">
        <v>305</v>
      </c>
      <c r="T2" s="82" t="s">
        <v>446</v>
      </c>
      <c r="U2" s="82" t="s">
        <v>448</v>
      </c>
      <c r="V2" s="82" t="s">
        <v>447</v>
      </c>
      <c r="W2" s="82" t="s">
        <v>459</v>
      </c>
      <c r="X2" s="82" t="s">
        <v>461</v>
      </c>
      <c r="Y2" s="82"/>
      <c r="Z2" s="82" t="s">
        <v>16</v>
      </c>
      <c r="AA2" s="82" t="s">
        <v>17</v>
      </c>
      <c r="AB2" s="82" t="s">
        <v>18</v>
      </c>
      <c r="AC2" s="82" t="s">
        <v>23</v>
      </c>
      <c r="AD2" s="82" t="s">
        <v>24</v>
      </c>
      <c r="AE2" s="82" t="s">
        <v>449</v>
      </c>
      <c r="AF2" s="82" t="s">
        <v>305</v>
      </c>
      <c r="AG2" s="82" t="s">
        <v>446</v>
      </c>
      <c r="AH2" s="82" t="s">
        <v>448</v>
      </c>
      <c r="AI2" s="82" t="s">
        <v>447</v>
      </c>
      <c r="AJ2" s="82" t="s">
        <v>456</v>
      </c>
      <c r="AK2" s="82" t="s">
        <v>457</v>
      </c>
      <c r="AL2" s="82" t="s">
        <v>458</v>
      </c>
      <c r="AM2" s="82"/>
      <c r="AN2" s="82" t="s">
        <v>25</v>
      </c>
      <c r="AO2" s="82" t="s">
        <v>28</v>
      </c>
      <c r="AP2" s="82" t="s">
        <v>29</v>
      </c>
      <c r="AQ2" s="82" t="s">
        <v>454</v>
      </c>
      <c r="AR2" s="82" t="s">
        <v>26</v>
      </c>
      <c r="AS2" s="82" t="s">
        <v>30</v>
      </c>
      <c r="AT2" s="82" t="s">
        <v>31</v>
      </c>
      <c r="AU2" s="82" t="s">
        <v>455</v>
      </c>
      <c r="AV2" s="82" t="s">
        <v>27</v>
      </c>
      <c r="AW2" s="82" t="s">
        <v>25</v>
      </c>
      <c r="AX2" s="82" t="s">
        <v>28</v>
      </c>
      <c r="AY2" s="82" t="s">
        <v>29</v>
      </c>
      <c r="AZ2" s="82" t="s">
        <v>26</v>
      </c>
      <c r="BA2" s="82" t="s">
        <v>30</v>
      </c>
      <c r="BB2" s="82" t="s">
        <v>31</v>
      </c>
      <c r="BC2" s="82" t="s">
        <v>464</v>
      </c>
      <c r="BD2" s="83"/>
      <c r="BE2" s="83"/>
      <c r="BF2" s="83"/>
      <c r="BG2" s="83"/>
    </row>
    <row r="3" spans="1:100" x14ac:dyDescent="0.2">
      <c r="A3" s="83"/>
      <c r="B3" s="83"/>
      <c r="C3" s="83"/>
      <c r="D3" s="83"/>
      <c r="E3" s="83"/>
      <c r="F3" s="83"/>
      <c r="G3" s="83"/>
      <c r="H3" s="83"/>
      <c r="I3" s="82"/>
      <c r="J3" s="83"/>
      <c r="K3" s="82"/>
      <c r="L3" s="82"/>
      <c r="M3" s="82"/>
      <c r="N3" s="82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2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>
        <v>1</v>
      </c>
      <c r="BD3" s="83" t="str">
        <f>'Euro 2012 Schedule'!H13</f>
        <v>Poland</v>
      </c>
      <c r="BE3" s="83" t="str">
        <f>IF(AND('Euro 2012 Schedule'!J13&lt;&gt;"",'Euro 2012 Schedule'!L13&lt;&gt;""),'Euro 2012 Schedule'!J13,"")</f>
        <v/>
      </c>
      <c r="BF3" s="83" t="str">
        <f>IF(AND('Euro 2012 Schedule'!L13&lt;&gt;"",'Euro 2012 Schedule'!J13&lt;&gt;""),'Euro 2012 Schedule'!L13,"")</f>
        <v/>
      </c>
      <c r="BG3" s="83" t="str">
        <f>'Euro 2012 Schedule'!N13</f>
        <v>Greece</v>
      </c>
    </row>
    <row r="4" spans="1:100" x14ac:dyDescent="0.2">
      <c r="A4" s="83">
        <f>K4+L4+M4+N4</f>
        <v>2</v>
      </c>
      <c r="B4" s="83" t="str">
        <f>'Euro 2012 Schedule'!N13</f>
        <v>Greece</v>
      </c>
      <c r="C4" s="83">
        <f>SUMIF(AN$4:AN$27,B4,AV$4:AV$27)+SUMIF(AR$4:AR$27,B4,AV$4:AV$27)</f>
        <v>0</v>
      </c>
      <c r="D4" s="83">
        <f>SUMIF(AO$4:AO$27,B4,AV$4:AV$27)+SUMIF(AS$4:AS$27,B4,AV$4:AV$27)</f>
        <v>0</v>
      </c>
      <c r="E4" s="83">
        <f>SUMIF(AP$4:AP$27,B4,AV$4:AV$27)+SUMIF(AT$4:AT$27,B4,AV$4:AV$27)</f>
        <v>0</v>
      </c>
      <c r="F4" s="83">
        <f>SUMIF($BD$3:$BD$26,B4,$BE$3:$BE$26)+SUMIF($BG$3:$BG$26,B4,$BF$3:$BF$26)</f>
        <v>0</v>
      </c>
      <c r="G4" s="83">
        <f>SUMIF($BG$3:$BG$26,B4,$BE$3:$BE$26)+SUMIF($BD$3:$BD$26,B4,$BF$3:$BF$26)</f>
        <v>0</v>
      </c>
      <c r="H4" s="83">
        <f>F4-G4+100</f>
        <v>100</v>
      </c>
      <c r="I4" s="82">
        <f>C4*3+D4</f>
        <v>0</v>
      </c>
      <c r="J4" s="83">
        <v>32455</v>
      </c>
      <c r="K4" s="83">
        <f>RANK(I4,I$4:I$7)</f>
        <v>1</v>
      </c>
      <c r="L4" s="83">
        <f>SUMPRODUCT((I$4:I$7=I4)*(H$4:H$7&gt;H4))</f>
        <v>0</v>
      </c>
      <c r="M4" s="83">
        <f>SUMPRODUCT((I$4:I$7=I4)*(H$4:H$7=H4)*(F$4:F$7&gt;F4))</f>
        <v>0</v>
      </c>
      <c r="N4" s="83">
        <f>SUMPRODUCT((I$4:I$7=I4)*(H$4:H$7=H4)*(F$4:F$7=F4)*(J$4:J$7&gt;J4))</f>
        <v>1</v>
      </c>
      <c r="O4" s="83">
        <f>X4</f>
        <v>1</v>
      </c>
      <c r="P4" s="83" t="str">
        <f>VLOOKUP(1,A$4:B$7,2,FALSE)</f>
        <v>Russia</v>
      </c>
      <c r="Q4" s="83">
        <f>SUMIF(B$4:B$28,P4,F$4:F$28)</f>
        <v>0</v>
      </c>
      <c r="R4" s="83">
        <f>SUMIF(B$4:B$28,P4,H$4:H$28)</f>
        <v>100</v>
      </c>
      <c r="S4" s="82">
        <f>SUMIF($B$4:$B$28,$P4,I$4:I$28)</f>
        <v>0</v>
      </c>
      <c r="T4" s="83">
        <f t="shared" ref="T4:V7" si="0">SUMIF($B$4:$B$28,$P4,K$4:K$28)</f>
        <v>1</v>
      </c>
      <c r="U4" s="83">
        <f t="shared" si="0"/>
        <v>0</v>
      </c>
      <c r="V4" s="83">
        <f t="shared" si="0"/>
        <v>0</v>
      </c>
      <c r="W4" s="83">
        <f>SUMIF($B$4:$B$28,$P4,J$4:J$28)</f>
        <v>33212</v>
      </c>
      <c r="X4" s="83">
        <f>IF(Y4=0,T4,T4+AG4+AH4+AI4+AJ4+AK4+AL4)</f>
        <v>1</v>
      </c>
      <c r="Y4" s="83" t="str">
        <f>IF(COUNTIF(S$4:S$7,S4)=1,0,P4)</f>
        <v>Russia</v>
      </c>
      <c r="Z4" s="83">
        <f>SUMIF($AW$4:$AW$27,$Y4,$AV$4:$AV$27)+SUMIF($AZ$4:$AZ$27,$Y4,$AV$4:$AV$27)</f>
        <v>0</v>
      </c>
      <c r="AA4" s="83">
        <f>SUMIF($AX$4:$AX$27,$Y4,$AV$4:$AV$27)+SUMIF($BA$4:$BA$27,$Y4,$AV$4:$AV$27)</f>
        <v>0</v>
      </c>
      <c r="AB4" s="83">
        <f>SUMIF($AY$4:$AY$27,$Y4,$AV$4:$AV$27)+SUMIF($BB$4:$BB$27,$Y4,$AV$4:$AV$27)</f>
        <v>0</v>
      </c>
      <c r="AC4" s="83">
        <f>SUMIF(AW$4:AW$27,Y4,AQ$4:AQ$27)+SUMIF(AX$4:AX$27,Y4,AQ$4:AQ$27)+SUMIF(AY$4:AY$27,Y4,AU$4:AU$27)+SUMIF(AZ$4:AZ$27,Y4,AU$4:AU$27)+SUMIF(BA$4:BA$27,Y4,AU$4:AU$27)+SUMIF(BB$4:BB$27,Y4,AQ$4:AQ$27)</f>
        <v>0</v>
      </c>
      <c r="AD4" s="83">
        <f>SUMIF(AW$4:AW$27,Y4,AU$4:AU$27)+SUMIF(AX$4:AX$27,Y4,AU$4:AU$27)+SUMIF(AY$4:AY$27,Y4,AQ$4:AQ$27)+SUMIF(AZ$4:AZ$27,Y4,AQ$4:AQ$27)+SUMIF(BA$4:BA$27,Y4,AQ$4:AQ$27)+SUMIF(BB$4:BB$27,Y4,AU$4:AU$27)</f>
        <v>0</v>
      </c>
      <c r="AE4" s="83">
        <f>AC4-AD4+100</f>
        <v>100</v>
      </c>
      <c r="AF4" s="82">
        <f>IF(Y4&lt;&gt;0,Z4*3+AA4,"")</f>
        <v>0</v>
      </c>
      <c r="AG4" s="83">
        <f>IF(Y4&lt;&gt;0,RANK(AF4,AF$4:AF$7)-1,5)</f>
        <v>0</v>
      </c>
      <c r="AH4" s="83">
        <f>IF(Y4&lt;&gt;0,SUMPRODUCT((AF$4:AF$7=AF4)*(AE$4:AE$7&gt;AE4)),5)</f>
        <v>0</v>
      </c>
      <c r="AI4" s="83">
        <f>IF(Y4&lt;&gt;0,SUMPRODUCT(($AF$4:$AF$7=AF4)*($AE$4:$AE$7=AE4)*($AC$4:$AC$7&gt;AC4)),5)</f>
        <v>0</v>
      </c>
      <c r="AJ4" s="83">
        <f>IF(Y4&lt;&gt;0,SUMPRODUCT(($AF$4:$AF$7=AF4)*($AE$4:$AE$7=AE4)*($AC$4:$AC$7=AC4)*($R$4:$R$7&gt;R4)),5)</f>
        <v>0</v>
      </c>
      <c r="AK4" s="83">
        <f>IF($Y4&lt;&gt;0,SUMPRODUCT(($AF$4:$AF$7=$AF4)*($AE$4:$AE$7=$AE4)*($AC$4:$AC$7=$AC4)*($R$4:$R$7=$R4)*($Q$4:$Q$7&gt;$Q4)),5)</f>
        <v>0</v>
      </c>
      <c r="AL4" s="83">
        <f>IF($Y4&lt;&gt;0,SUMPRODUCT(($AF$4:$AF$7=$AF4)*($AE$4:$AE$7=$AE4)*($AC$4:$AC$7=$AC4)*($R$4:$R$7=$R4)*($Q$4:$Q$7=$Q4)*($W$4:$W$7&gt;$W4)),5)</f>
        <v>0</v>
      </c>
      <c r="AM4" s="83">
        <v>1</v>
      </c>
      <c r="AN4" s="83" t="str">
        <f>IF(AND('Euro 2012 Schedule'!J13&lt;&gt;"",'Euro 2012 Schedule'!L13&lt;&gt;""),IF('Euro 2012 Schedule'!J13&gt;'Euro 2012 Schedule'!L13,'Euro 2012 Schedule'!H13,""),"")</f>
        <v/>
      </c>
      <c r="AO4" s="83" t="str">
        <f>IF(AND('Euro 2012 Schedule'!J13&lt;&gt;"",'Euro 2012 Schedule'!L13&lt;&gt;""),IF('Euro 2012 Schedule'!J13='Euro 2012 Schedule'!L13,'Euro 2012 Schedule'!H13,""),"")</f>
        <v/>
      </c>
      <c r="AP4" s="83" t="str">
        <f>IF(AND('Euro 2012 Schedule'!J13&lt;&gt;"",'Euro 2012 Schedule'!L13&lt;&gt;""),IF('Euro 2012 Schedule'!J13&gt;'Euro 2012 Schedule'!L13,'Euro 2012 Schedule'!N13,""),"")</f>
        <v/>
      </c>
      <c r="AQ4" s="83">
        <f>IF(AND('Euro 2012 Schedule'!J13&lt;&gt;"",'Euro 2012 Schedule'!L13&lt;&gt;""),'Euro 2012 Schedule'!J13,0)</f>
        <v>0</v>
      </c>
      <c r="AR4" s="83" t="str">
        <f>IF(AND('Euro 2012 Schedule'!J13&lt;&gt;"",'Euro 2012 Schedule'!L13&lt;&gt;""),IF('Euro 2012 Schedule'!J13&lt;'Euro 2012 Schedule'!L13,'Euro 2012 Schedule'!N13,""),"")</f>
        <v/>
      </c>
      <c r="AS4" s="83" t="str">
        <f>IF(AND('Euro 2012 Schedule'!J13&lt;&gt;"",'Euro 2012 Schedule'!L13&lt;&gt;""),IF('Euro 2012 Schedule'!J13='Euro 2012 Schedule'!L13,'Euro 2012 Schedule'!N13,""),"")</f>
        <v/>
      </c>
      <c r="AT4" s="83" t="str">
        <f>IF(AND('Euro 2012 Schedule'!J13&lt;&gt;"",'Euro 2012 Schedule'!L13&lt;&gt;""),IF('Euro 2012 Schedule'!J13&lt;'Euro 2012 Schedule'!L13,'Euro 2012 Schedule'!H13,""),"")</f>
        <v/>
      </c>
      <c r="AU4" s="83">
        <f>IF(AND('Euro 2012 Schedule'!J13&lt;&gt;"",'Euro 2012 Schedule'!L13&lt;&gt;""),'Euro 2012 Schedule'!L13,0)</f>
        <v>0</v>
      </c>
      <c r="AV4" s="83">
        <v>1</v>
      </c>
      <c r="AW4" s="83" t="str">
        <f>IF(AND(COUNTIF($Y$4:$Y$28,AN4)=1,COUNTIF($Y$4:$Y$28,AP4)=1),AN4,"")</f>
        <v/>
      </c>
      <c r="AX4" s="83" t="str">
        <f>IF(AND(COUNTIF($Y$4:$Y$28,AO4)=1,COUNTIF($Y$4:$Y$28,AS4)=1),AO4,"")</f>
        <v/>
      </c>
      <c r="AY4" s="83" t="str">
        <f>IF(AND(COUNTIF($Y$4:$Y$28,AP4)=1,COUNTIF($Y$4:$Y$28,AN4)=1),AP4,"")</f>
        <v/>
      </c>
      <c r="AZ4" s="83" t="str">
        <f>IF(AND(COUNTIF($Y$4:$Y$28,AR4)=1,COUNTIF($Y$4:$Y$28,AT4)=1),AR4,"")</f>
        <v/>
      </c>
      <c r="BA4" s="83" t="str">
        <f>IF(AND(COUNTIF($Y$4:$Y$28,AS4)=1,COUNTIF($Y$4:$Y$28,AO4)=1),AS4,"")</f>
        <v/>
      </c>
      <c r="BB4" s="83" t="str">
        <f t="shared" ref="BB4:BB27" si="1">IF(AND(COUNTIF($Y$4:$Y$28,AT4)=1,COUNTIF($Y$4:$Y$28,AR4)=1),AT4,"")</f>
        <v/>
      </c>
      <c r="BC4" s="83">
        <v>2</v>
      </c>
      <c r="BD4" s="83" t="str">
        <f>'Euro 2012 Schedule'!H14</f>
        <v>Russia</v>
      </c>
      <c r="BE4" s="83" t="str">
        <f>IF(AND('Euro 2012 Schedule'!J14&lt;&gt;"",'Euro 2012 Schedule'!L14&lt;&gt;""),'Euro 2012 Schedule'!J14,"")</f>
        <v/>
      </c>
      <c r="BF4" s="83" t="str">
        <f>IF(AND('Euro 2012 Schedule'!L14&lt;&gt;"",'Euro 2012 Schedule'!J14&lt;&gt;""),'Euro 2012 Schedule'!L14,"")</f>
        <v/>
      </c>
      <c r="BG4" s="83" t="str">
        <f>'Euro 2012 Schedule'!N14</f>
        <v>Czech Republic</v>
      </c>
    </row>
    <row r="5" spans="1:100" x14ac:dyDescent="0.2">
      <c r="A5" s="83">
        <f>K5+L5+M5+N5</f>
        <v>1</v>
      </c>
      <c r="B5" s="83" t="str">
        <f>'Euro 2012 Schedule'!H14</f>
        <v>Russia</v>
      </c>
      <c r="C5" s="83">
        <f>SUMIF(AN$4:AN$27,B5,AV$4:AV$27)+SUMIF(AR$4:AR$27,B5,AV$4:AV$27)</f>
        <v>0</v>
      </c>
      <c r="D5" s="83">
        <f>SUMIF(AO$4:AO$27,B5,AV$4:AV$27)+SUMIF(AS$4:AS$27,B5,AV$4:AV$27)</f>
        <v>0</v>
      </c>
      <c r="E5" s="83">
        <f>SUMIF(AP$4:AP$27,B5,AV$4:AV$27)+SUMIF(AT$4:AT$27,B5,AV$4:AV$27)</f>
        <v>0</v>
      </c>
      <c r="F5" s="83">
        <f>SUMIF($BD$3:$BD$26,B5,$BE$3:$BE$26)+SUMIF($BG$3:$BG$26,B5,$BF$3:$BF$26)</f>
        <v>0</v>
      </c>
      <c r="G5" s="83">
        <f>SUMIF($BG$3:$BG$26,B5,$BE$3:$BE$26)+SUMIF($BD$3:$BD$26,B5,$BF$3:$BF$26)</f>
        <v>0</v>
      </c>
      <c r="H5" s="83">
        <f>F5-G5+100</f>
        <v>100</v>
      </c>
      <c r="I5" s="82">
        <f>C5*3+D5</f>
        <v>0</v>
      </c>
      <c r="J5" s="83">
        <v>33212</v>
      </c>
      <c r="K5" s="83">
        <f>RANK(I5,I$4:I$7)</f>
        <v>1</v>
      </c>
      <c r="L5" s="83">
        <f>SUMPRODUCT((I$4:I$7=I5)*(H$4:H$7&gt;H5))</f>
        <v>0</v>
      </c>
      <c r="M5" s="83">
        <f>SUMPRODUCT((I$4:I$7=I5)*(H$4:H$7=H5)*(F$4:F$7&gt;F5))</f>
        <v>0</v>
      </c>
      <c r="N5" s="83">
        <f>SUMPRODUCT((I$4:I$7=I5)*(H$4:H$7=H5)*(F$4:F$7=F5)*(J$4:J$7&gt;J5))</f>
        <v>0</v>
      </c>
      <c r="O5" s="83">
        <f>X5</f>
        <v>2</v>
      </c>
      <c r="P5" s="83" t="str">
        <f>VLOOKUP(2,A$4:B$7,2,FALSE)</f>
        <v>Greece</v>
      </c>
      <c r="Q5" s="83">
        <f>SUMIF(B$4:B$28,P5,F$4:F$28)</f>
        <v>0</v>
      </c>
      <c r="R5" s="83">
        <f>SUMIF(B$4:B$28,P5,H$4:H$28)</f>
        <v>100</v>
      </c>
      <c r="S5" s="82">
        <f>SUMIF(B$4:B$28,P5,I$4:I$28)</f>
        <v>0</v>
      </c>
      <c r="T5" s="83">
        <f t="shared" si="0"/>
        <v>1</v>
      </c>
      <c r="U5" s="83">
        <f t="shared" si="0"/>
        <v>0</v>
      </c>
      <c r="V5" s="83">
        <f t="shared" si="0"/>
        <v>0</v>
      </c>
      <c r="W5" s="83">
        <f>SUMIF($B$4:$B$28,$P5,J$4:J$28)</f>
        <v>32455</v>
      </c>
      <c r="X5" s="83">
        <f>IF(Y5=0,T5,T5+AG5+AH5+AI5+AJ5+AK5+AL5)</f>
        <v>2</v>
      </c>
      <c r="Y5" s="83" t="str">
        <f>IF(COUNTIF(S$4:S$7,S5)=1,0,P5)</f>
        <v>Greece</v>
      </c>
      <c r="Z5" s="83">
        <f>SUMIF($AW$4:$AW$27,Y5,$AV$4:$AV$27)+SUMIF($AZ$4:$AZ$27,Y5,$AV$4:$AV$27)</f>
        <v>0</v>
      </c>
      <c r="AA5" s="83">
        <f>SUMIF($AX$4:$AX$27,$Y5,$AV$4:$AV$27)+SUMIF($BA$4:$BA$27,$Y5,$AV$4:$AV$27)</f>
        <v>0</v>
      </c>
      <c r="AB5" s="83">
        <f>SUMIF($AY$4:$AY$27,$Y5,$AV$4:$AV$27)+SUMIF($BB$4:$BB$27,$Y5,$AV$4:$AV$27)</f>
        <v>0</v>
      </c>
      <c r="AC5" s="83">
        <f t="shared" ref="AC5:AC7" si="2">SUMIF(AW$4:AW$27,Y5,AQ$4:AQ$27)+SUMIF(AX$4:AX$27,Y5,AQ$4:AQ$27)+SUMIF(AY$4:AY$27,Y5,AU$4:AU$27)+SUMIF(AZ$4:AZ$27,Y5,AU$4:AU$27)+SUMIF(BA$4:BA$27,Y5,AU$4:AU$27)+SUMIF(BB$4:BB$27,Y5,AQ$4:AQ$27)</f>
        <v>0</v>
      </c>
      <c r="AD5" s="83">
        <f t="shared" ref="AD5:AD7" si="3">SUMIF(AW$4:AW$27,Y5,AU$4:AU$27)+SUMIF(AX$4:AX$27,Y5,AU$4:AU$27)+SUMIF(AY$4:AY$27,Y5,AQ$4:AQ$27)+SUMIF(AZ$4:AZ$27,Y5,AQ$4:AQ$27)+SUMIF(BA$4:BA$27,Y5,AQ$4:AQ$27)+SUMIF(BB$4:BB$27,Y5,AU$4:AU$27)</f>
        <v>0</v>
      </c>
      <c r="AE5" s="83">
        <f>AC5-AD5+100</f>
        <v>100</v>
      </c>
      <c r="AF5" s="82">
        <f>IF(Y5&lt;&gt;0,Z5*3+AA5,"")</f>
        <v>0</v>
      </c>
      <c r="AG5" s="83">
        <f>IF(Y5&lt;&gt;0,RANK(AF5,AF$4:AF$7)-1,5)</f>
        <v>0</v>
      </c>
      <c r="AH5" s="83">
        <f>IF(Y5&lt;&gt;0,SUMPRODUCT((AF$4:AF$7=AF5)*(AE$4:AE$7&gt;AE5)),5)</f>
        <v>0</v>
      </c>
      <c r="AI5" s="83">
        <f>IF(Y5&lt;&gt;0,SUMPRODUCT(($AF$4:$AF$7=AF5)*($AE$4:$AE$7=AE5)*($AC$4:$AC$7&gt;AC5)),5)</f>
        <v>0</v>
      </c>
      <c r="AJ5" s="83">
        <f>IF(Y5&lt;&gt;0,SUMPRODUCT(($AF$4:$AF$7=AF5)*($AE$4:$AE$7=AE5)*($AC$4:$AC$7=AC5)*($R$4:$R$7&gt;R5)),5)</f>
        <v>0</v>
      </c>
      <c r="AK5" s="83">
        <f>IF($Y5&lt;&gt;0,SUMPRODUCT(($AF$4:$AF$7=$AF5)*($AE$4:$AE$7=$AE5)*($AC$4:$AC$7=$AC5)*($R$4:$R$7=$R5)*($Q$4:$Q$7&gt;$Q5)),5)</f>
        <v>0</v>
      </c>
      <c r="AL5" s="83">
        <f>IF($Y5&lt;&gt;0,SUMPRODUCT(($AF$4:$AF$7=$AF5)*($AE$4:$AE$7=$AE5)*($AC$4:$AC$7=$AC5)*($R$4:$R$7=$R5)*($Q$4:$Q$7=$Q5)*($W$4:$W$7&gt;$W5)),5)</f>
        <v>1</v>
      </c>
      <c r="AM5" s="83">
        <v>2</v>
      </c>
      <c r="AN5" s="83" t="str">
        <f>IF(AND('Euro 2012 Schedule'!J14&lt;&gt;"",'Euro 2012 Schedule'!L14&lt;&gt;""),IF('Euro 2012 Schedule'!J14&gt;'Euro 2012 Schedule'!L14,'Euro 2012 Schedule'!H14,""),"")</f>
        <v/>
      </c>
      <c r="AO5" s="83" t="str">
        <f>IF(AND('Euro 2012 Schedule'!J14&lt;&gt;"",'Euro 2012 Schedule'!L14&lt;&gt;""),IF('Euro 2012 Schedule'!J14='Euro 2012 Schedule'!L14,'Euro 2012 Schedule'!H14,""),"")</f>
        <v/>
      </c>
      <c r="AP5" s="83" t="str">
        <f>IF(AND('Euro 2012 Schedule'!J14&lt;&gt;"",'Euro 2012 Schedule'!L14&lt;&gt;""),IF('Euro 2012 Schedule'!J14&gt;'Euro 2012 Schedule'!L14,'Euro 2012 Schedule'!N14,""),"")</f>
        <v/>
      </c>
      <c r="AQ5" s="83">
        <f>IF(AND('Euro 2012 Schedule'!J14&lt;&gt;"",'Euro 2012 Schedule'!L14&lt;&gt;""),'Euro 2012 Schedule'!J14,0)</f>
        <v>0</v>
      </c>
      <c r="AR5" s="83" t="str">
        <f>IF(AND('Euro 2012 Schedule'!J14&lt;&gt;"",'Euro 2012 Schedule'!L14&lt;&gt;""),IF('Euro 2012 Schedule'!J14&lt;'Euro 2012 Schedule'!L14,'Euro 2012 Schedule'!N14,""),"")</f>
        <v/>
      </c>
      <c r="AS5" s="83" t="str">
        <f>IF(AND('Euro 2012 Schedule'!J14&lt;&gt;"",'Euro 2012 Schedule'!L14&lt;&gt;""),IF('Euro 2012 Schedule'!J14='Euro 2012 Schedule'!L14,'Euro 2012 Schedule'!N14,""),"")</f>
        <v/>
      </c>
      <c r="AT5" s="83" t="str">
        <f>IF(AND('Euro 2012 Schedule'!J14&lt;&gt;"",'Euro 2012 Schedule'!L14&lt;&gt;""),IF('Euro 2012 Schedule'!J14&lt;'Euro 2012 Schedule'!L14,'Euro 2012 Schedule'!H14,""),"")</f>
        <v/>
      </c>
      <c r="AU5" s="83">
        <f>IF(AND('Euro 2012 Schedule'!J14&lt;&gt;"",'Euro 2012 Schedule'!L14&lt;&gt;""),'Euro 2012 Schedule'!L14,0)</f>
        <v>0</v>
      </c>
      <c r="AV5" s="83">
        <v>1</v>
      </c>
      <c r="AW5" s="83" t="str">
        <f t="shared" ref="AW5:AW27" si="4">IF(AND(COUNTIF($Y$4:$Y$28,AN5)=1,COUNTIF($Y$4:$Y$28,AP5)=1),AN5,"")</f>
        <v/>
      </c>
      <c r="AX5" s="83" t="str">
        <f t="shared" ref="AX5:AX27" si="5">IF(AND(COUNTIF($Y$4:$Y$28,AO5)=1,COUNTIF($Y$4:$Y$28,AS5)=1),AO5,"")</f>
        <v/>
      </c>
      <c r="AY5" s="83" t="str">
        <f t="shared" ref="AY5:AY27" si="6">IF(AND(COUNTIF($Y$4:$Y$28,AP5)=1,COUNTIF($Y$4:$Y$28,AN5)=1),AP5,"")</f>
        <v/>
      </c>
      <c r="AZ5" s="83" t="str">
        <f t="shared" ref="AZ5:AZ27" si="7">IF(AND(COUNTIF($Y$4:$Y$28,AR5)=1,COUNTIF($Y$4:$Y$28,AT5)=1),AR5,"")</f>
        <v/>
      </c>
      <c r="BA5" s="83" t="str">
        <f t="shared" ref="BA5:BA27" si="8">IF(AND(COUNTIF($Y$4:$Y$28,AS5)=1,COUNTIF($Y$4:$Y$28,AO5)=1),AS5,"")</f>
        <v/>
      </c>
      <c r="BB5" s="83" t="str">
        <f t="shared" si="1"/>
        <v/>
      </c>
      <c r="BC5" s="83">
        <v>3</v>
      </c>
      <c r="BD5" s="83" t="str">
        <f>'Euro 2012 Schedule'!H15</f>
        <v>Netherlands</v>
      </c>
      <c r="BE5" s="83" t="str">
        <f>IF(AND('Euro 2012 Schedule'!J15&lt;&gt;"",'Euro 2012 Schedule'!L15&lt;&gt;""),'Euro 2012 Schedule'!J15,"")</f>
        <v/>
      </c>
      <c r="BF5" s="83" t="str">
        <f>IF(AND('Euro 2012 Schedule'!L15&lt;&gt;"",'Euro 2012 Schedule'!J15&lt;&gt;""),'Euro 2012 Schedule'!L15,"")</f>
        <v/>
      </c>
      <c r="BG5" s="83" t="str">
        <f>'Euro 2012 Schedule'!N15</f>
        <v>Denmark</v>
      </c>
    </row>
    <row r="6" spans="1:100" x14ac:dyDescent="0.2">
      <c r="A6" s="83">
        <f>K6+L6+M6+N6</f>
        <v>3</v>
      </c>
      <c r="B6" s="83" t="str">
        <f>'Euro 2012 Schedule'!N14</f>
        <v>Czech Republic</v>
      </c>
      <c r="C6" s="83">
        <f>SUMIF(AN$4:AN$27,B6,AV$4:AV$27)+SUMIF(AR$4:AR$27,B6,AV$4:AV$27)</f>
        <v>0</v>
      </c>
      <c r="D6" s="83">
        <f>SUMIF(AO$4:AO$27,B6,AV$4:AV$27)+SUMIF(AS$4:AS$27,B6,AV$4:AV$27)</f>
        <v>0</v>
      </c>
      <c r="E6" s="83">
        <f>SUMIF(AP$4:AP$27,B6,AV$4:AV$27)+SUMIF(AT$4:AT$27,B6,AV$4:AV$27)</f>
        <v>0</v>
      </c>
      <c r="F6" s="83">
        <f>SUMIF($BD$3:$BD$26,B6,$BE$3:$BE$26)+SUMIF($BG$3:$BG$26,B6,$BF$3:$BF$26)</f>
        <v>0</v>
      </c>
      <c r="G6" s="83">
        <f>SUMIF($BG$3:$BG$26,B6,$BE$3:$BE$26)+SUMIF($BD$3:$BD$26,B6,$BF$3:$BF$26)</f>
        <v>0</v>
      </c>
      <c r="H6" s="83">
        <f>F6-G6+100</f>
        <v>100</v>
      </c>
      <c r="I6" s="82">
        <f>C6*3+D6</f>
        <v>0</v>
      </c>
      <c r="J6" s="83">
        <v>27982</v>
      </c>
      <c r="K6" s="83">
        <f>RANK(I6,I$4:I$7)</f>
        <v>1</v>
      </c>
      <c r="L6" s="83">
        <f>SUMPRODUCT((I$4:I$7=I6)*(H$4:H$7&gt;H6))</f>
        <v>0</v>
      </c>
      <c r="M6" s="83">
        <f>SUMPRODUCT((I$4:I$7=I6)*(H$4:H$7=H6)*(F$4:F$7&gt;F6))</f>
        <v>0</v>
      </c>
      <c r="N6" s="83">
        <f>SUMPRODUCT((I$4:I$7=I6)*(H$4:H$7=H6)*(F$4:F$7=F6)*(J$4:J$7&gt;J6))</f>
        <v>2</v>
      </c>
      <c r="O6" s="83">
        <f>IF(X6=5,3,IF(X6=6,4,X6))</f>
        <v>3</v>
      </c>
      <c r="P6" s="83" t="str">
        <f>VLOOKUP(3,A$4:B$7,2,FALSE)</f>
        <v>Czech Republic</v>
      </c>
      <c r="Q6" s="83">
        <f>SUMIF(B$4:B$28,P6,F$4:F$28)</f>
        <v>0</v>
      </c>
      <c r="R6" s="83">
        <f>SUMIF(B$4:B$28,P6,H$4:H$28)</f>
        <v>100</v>
      </c>
      <c r="S6" s="82">
        <f>SUMIF(B$4:B$28,P6,I$4:I$28)</f>
        <v>0</v>
      </c>
      <c r="T6" s="83">
        <f t="shared" si="0"/>
        <v>1</v>
      </c>
      <c r="U6" s="83">
        <f t="shared" si="0"/>
        <v>0</v>
      </c>
      <c r="V6" s="83">
        <f t="shared" si="0"/>
        <v>0</v>
      </c>
      <c r="W6" s="83">
        <f>SUMIF($B$4:$B$28,$P6,J$4:J$28)</f>
        <v>27982</v>
      </c>
      <c r="X6" s="83">
        <f>IF(Y6=0,T6,T6+AG6+AH6+AI6+AJ6+AK6+AL6)</f>
        <v>3</v>
      </c>
      <c r="Y6" s="83" t="str">
        <f>IF(S5=S6,IF(COUNTIF(S$4:S$7,S6)=1,0,P6),0)</f>
        <v>Czech Republic</v>
      </c>
      <c r="Z6" s="83">
        <f>SUMIF($AW$4:$AW$27,Y6,$AV$4:$AV$27)+SUMIF($AZ$4:$AZ$27,Y6,$AV$4:$AV$27)</f>
        <v>0</v>
      </c>
      <c r="AA6" s="83">
        <f>SUMIF($AX$4:$AX$27,$Y6,$AV$4:$AV$27)+SUMIF($BA$4:$BA$27,$Y6,$AV$4:$AV$27)</f>
        <v>0</v>
      </c>
      <c r="AB6" s="83">
        <f>SUMIF($AY$4:$AY$27,$Y6,$AV$4:$AV$27)+SUMIF($BB$4:$BB$27,$Y6,$AV$4:$AV$27)</f>
        <v>0</v>
      </c>
      <c r="AC6" s="83">
        <f t="shared" si="2"/>
        <v>0</v>
      </c>
      <c r="AD6" s="83">
        <f t="shared" si="3"/>
        <v>0</v>
      </c>
      <c r="AE6" s="83">
        <f>AC6-AD6+100</f>
        <v>100</v>
      </c>
      <c r="AF6" s="82">
        <f>IF(Y6&lt;&gt;0,Z6*3+AA6,"")</f>
        <v>0</v>
      </c>
      <c r="AG6" s="83">
        <f>IF(Y6&lt;&gt;0,RANK(AF6,AF$4:AF$7)-1,5)</f>
        <v>0</v>
      </c>
      <c r="AH6" s="83">
        <f>IF(Y6&lt;&gt;0,SUMPRODUCT((AF$4:AF$7=AF6)*(AE$4:AE$7&gt;AE6)),5)</f>
        <v>0</v>
      </c>
      <c r="AI6" s="83">
        <f>IF(Y6&lt;&gt;0,SUMPRODUCT(($AF$4:$AF$7=AF6)*($AE$4:$AE$7=AE6)*($AC$4:$AC$7&gt;AC6)),5)</f>
        <v>0</v>
      </c>
      <c r="AJ6" s="83">
        <f>IF(Y6&lt;&gt;0,SUMPRODUCT(($AF$4:$AF$7=AF6)*($AE$4:$AE$7=AE6)*($AC$4:$AC$7=AC6)*($R$4:$R$7&gt;R6)),5)</f>
        <v>0</v>
      </c>
      <c r="AK6" s="83">
        <f>IF($Y6&lt;&gt;0,SUMPRODUCT(($AF$4:$AF$7=$AF6)*($AE$4:$AE$7=$AE6)*($AC$4:$AC$7=$AC6)*($R$4:$R$7=$R6)*($Q$4:$Q$7&gt;$Q6)),5)</f>
        <v>0</v>
      </c>
      <c r="AL6" s="83">
        <f>IF($Y6&lt;&gt;0,SUMPRODUCT(($AF$4:$AF$7=$AF6)*($AE$4:$AE$7=$AE6)*($AC$4:$AC$7=$AC6)*($R$4:$R$7=$R6)*($Q$4:$Q$7=$Q6)*($W$4:$W$7&gt;$W6)),5)</f>
        <v>2</v>
      </c>
      <c r="AM6" s="83">
        <v>3</v>
      </c>
      <c r="AN6" s="83" t="str">
        <f>IF(AND('Euro 2012 Schedule'!J15&lt;&gt;"",'Euro 2012 Schedule'!L15&lt;&gt;""),IF('Euro 2012 Schedule'!J15&gt;'Euro 2012 Schedule'!L15,'Euro 2012 Schedule'!H15,""),"")</f>
        <v/>
      </c>
      <c r="AO6" s="83" t="str">
        <f>IF(AND('Euro 2012 Schedule'!J15&lt;&gt;"",'Euro 2012 Schedule'!L15&lt;&gt;""),IF('Euro 2012 Schedule'!J15='Euro 2012 Schedule'!L15,'Euro 2012 Schedule'!H15,""),"")</f>
        <v/>
      </c>
      <c r="AP6" s="83" t="str">
        <f>IF(AND('Euro 2012 Schedule'!J15&lt;&gt;"",'Euro 2012 Schedule'!L15&lt;&gt;""),IF('Euro 2012 Schedule'!J15&gt;'Euro 2012 Schedule'!L15,'Euro 2012 Schedule'!N15,""),"")</f>
        <v/>
      </c>
      <c r="AQ6" s="83">
        <f>IF(AND('Euro 2012 Schedule'!J15&lt;&gt;"",'Euro 2012 Schedule'!L15&lt;&gt;""),'Euro 2012 Schedule'!J15,0)</f>
        <v>0</v>
      </c>
      <c r="AR6" s="83" t="str">
        <f>IF(AND('Euro 2012 Schedule'!J15&lt;&gt;"",'Euro 2012 Schedule'!L15&lt;&gt;""),IF('Euro 2012 Schedule'!J15&lt;'Euro 2012 Schedule'!L15,'Euro 2012 Schedule'!N15,""),"")</f>
        <v/>
      </c>
      <c r="AS6" s="83" t="str">
        <f>IF(AND('Euro 2012 Schedule'!J15&lt;&gt;"",'Euro 2012 Schedule'!L15&lt;&gt;""),IF('Euro 2012 Schedule'!J15='Euro 2012 Schedule'!L15,'Euro 2012 Schedule'!N15,""),"")</f>
        <v/>
      </c>
      <c r="AT6" s="83" t="str">
        <f>IF(AND('Euro 2012 Schedule'!J15&lt;&gt;"",'Euro 2012 Schedule'!L15&lt;&gt;""),IF('Euro 2012 Schedule'!J15&lt;'Euro 2012 Schedule'!L15,'Euro 2012 Schedule'!H15,""),"")</f>
        <v/>
      </c>
      <c r="AU6" s="83">
        <f>IF(AND('Euro 2012 Schedule'!J15&lt;&gt;"",'Euro 2012 Schedule'!L15&lt;&gt;""),'Euro 2012 Schedule'!L15,0)</f>
        <v>0</v>
      </c>
      <c r="AV6" s="83">
        <v>1</v>
      </c>
      <c r="AW6" s="83" t="str">
        <f t="shared" si="4"/>
        <v/>
      </c>
      <c r="AX6" s="83" t="str">
        <f t="shared" si="5"/>
        <v/>
      </c>
      <c r="AY6" s="83" t="str">
        <f t="shared" si="6"/>
        <v/>
      </c>
      <c r="AZ6" s="83" t="str">
        <f t="shared" si="7"/>
        <v/>
      </c>
      <c r="BA6" s="83" t="str">
        <f t="shared" si="8"/>
        <v/>
      </c>
      <c r="BB6" s="83" t="str">
        <f t="shared" si="1"/>
        <v/>
      </c>
      <c r="BC6" s="83">
        <v>4</v>
      </c>
      <c r="BD6" s="83" t="str">
        <f>'Euro 2012 Schedule'!H16</f>
        <v>Germany</v>
      </c>
      <c r="BE6" s="83" t="str">
        <f>IF(AND('Euro 2012 Schedule'!J16&lt;&gt;"",'Euro 2012 Schedule'!L16&lt;&gt;""),'Euro 2012 Schedule'!J16,"")</f>
        <v/>
      </c>
      <c r="BF6" s="83" t="str">
        <f>IF(AND('Euro 2012 Schedule'!L16&lt;&gt;"",'Euro 2012 Schedule'!J16&lt;&gt;""),'Euro 2012 Schedule'!L16,"")</f>
        <v/>
      </c>
      <c r="BG6" s="83" t="str">
        <f>'Euro 2012 Schedule'!N16</f>
        <v>Portugal</v>
      </c>
      <c r="CV6" s="89" t="s">
        <v>2687</v>
      </c>
    </row>
    <row r="7" spans="1:100" x14ac:dyDescent="0.2">
      <c r="A7" s="83">
        <f>K7+L7+M7+N7</f>
        <v>4</v>
      </c>
      <c r="B7" s="83" t="str">
        <f>'Euro 2012 Schedule'!H13</f>
        <v>Poland</v>
      </c>
      <c r="C7" s="83">
        <f>SUMIF(AN$4:AN$27,B7,AV$4:AV$27)+SUMIF(AR$4:AR$27,B7,AV$4:AV$27)</f>
        <v>0</v>
      </c>
      <c r="D7" s="83">
        <f>SUMIF(AO$4:AO$27,B7,AV$4:AV$27)+SUMIF(AS$4:AS$27,B7,AV$4:AV$27)</f>
        <v>0</v>
      </c>
      <c r="E7" s="83">
        <f>SUMIF(AP$4:AP$27,B7,AV$4:AV$27)+SUMIF(AT$4:AT$27,B7,AV$4:AV$27)</f>
        <v>0</v>
      </c>
      <c r="F7" s="83">
        <f>SUMIF($BD$3:$BD$26,B7,$BE$3:$BE$26)+SUMIF($BG$3:$BG$26,B7,$BF$3:$BF$26)</f>
        <v>0</v>
      </c>
      <c r="G7" s="83">
        <f>SUMIF($BG$3:$BG$26,B7,$BE$3:$BE$26)+SUMIF($BD$3:$BD$26,B7,$BF$3:$BF$26)</f>
        <v>0</v>
      </c>
      <c r="H7" s="83">
        <f>F7-G7+100</f>
        <v>100</v>
      </c>
      <c r="I7" s="82">
        <f>C7*3+D7</f>
        <v>0</v>
      </c>
      <c r="J7" s="83">
        <v>23806</v>
      </c>
      <c r="K7" s="83">
        <f>RANK(I7,I$4:I$7)</f>
        <v>1</v>
      </c>
      <c r="L7" s="83">
        <f>SUMPRODUCT((I$4:I$7=I7)*(H$4:H$7&gt;H7))</f>
        <v>0</v>
      </c>
      <c r="M7" s="83">
        <f>SUMPRODUCT((I$4:I$7=I7)*(H$4:H$7=H7)*(F$4:F$7&gt;F7))</f>
        <v>0</v>
      </c>
      <c r="N7" s="83">
        <f>SUMPRODUCT((I$4:I$7=I7)*(H$4:H$7=H7)*(F$4:F$7=F7)*(J$4:J$7&gt;J7))</f>
        <v>3</v>
      </c>
      <c r="O7" s="83">
        <f>IF(X7=X6,IF(X7=3,4,X7),IF(X7=5,3,IF(X7=6,4,X7)))</f>
        <v>4</v>
      </c>
      <c r="P7" s="83" t="str">
        <f>VLOOKUP(4,A$4:B$7,2,FALSE)</f>
        <v>Poland</v>
      </c>
      <c r="Q7" s="83">
        <f>SUMIF(B$4:B$28,P7,F$4:F$28)</f>
        <v>0</v>
      </c>
      <c r="R7" s="83">
        <f>SUMIF(B$4:B$28,P7,H$4:H$28)</f>
        <v>100</v>
      </c>
      <c r="S7" s="82">
        <f>SUMIF(B$4:B$28,P7,I$4:I$28)</f>
        <v>0</v>
      </c>
      <c r="T7" s="83">
        <f t="shared" si="0"/>
        <v>1</v>
      </c>
      <c r="U7" s="83">
        <f t="shared" si="0"/>
        <v>0</v>
      </c>
      <c r="V7" s="83">
        <f t="shared" si="0"/>
        <v>0</v>
      </c>
      <c r="W7" s="83">
        <f>SUMIF($B$4:$B$28,$P7,J$4:J$28)</f>
        <v>23806</v>
      </c>
      <c r="X7" s="83">
        <f>IF(Y7=0,T7,T7+AG7+AH7+AI7+AJ7+AK7+AL7)</f>
        <v>4</v>
      </c>
      <c r="Y7" s="83" t="str">
        <f>IF(Y6=0,0,IF(COUNTIF(S$4:S$7,S7)=1,0,P7))</f>
        <v>Poland</v>
      </c>
      <c r="Z7" s="83">
        <f>SUMIF($AW$4:$AW$27,Y7,$AV$4:$AV$27)+SUMIF($AZ$4:$AZ$27,Y7,$AV$4:$AV$27)</f>
        <v>0</v>
      </c>
      <c r="AA7" s="83">
        <f>SUMIF($AX$4:$AX$27,$Y7,$AV$4:$AV$27)+SUMIF($BA$4:$BA$27,$Y7,$AV$4:$AV$27)</f>
        <v>0</v>
      </c>
      <c r="AB7" s="83">
        <f>SUMIF($AY$4:$AY$27,$Y7,$AV$4:$AV$27)+SUMIF($BB$4:$BB$27,$Y7,$AV$4:$AV$27)</f>
        <v>0</v>
      </c>
      <c r="AC7" s="83">
        <f t="shared" si="2"/>
        <v>0</v>
      </c>
      <c r="AD7" s="83">
        <f t="shared" si="3"/>
        <v>0</v>
      </c>
      <c r="AE7" s="83">
        <f>AC7-AD7+100</f>
        <v>100</v>
      </c>
      <c r="AF7" s="82">
        <f>IF(Y7&lt;&gt;0,Z7*3+AA7,"")</f>
        <v>0</v>
      </c>
      <c r="AG7" s="83">
        <f>IF(Y7&lt;&gt;0,RANK(AF7,AF$4:AF$7)-1,5)</f>
        <v>0</v>
      </c>
      <c r="AH7" s="83">
        <f>IF(Y7&lt;&gt;0,SUMPRODUCT((AF$4:AF$7=AF7)*(AE$4:AE$7&gt;AE7)),5)</f>
        <v>0</v>
      </c>
      <c r="AI7" s="83">
        <f>IF(Y7&lt;&gt;0,SUMPRODUCT(($AF$4:$AF$7=AF7)*($AE$4:$AE$7=AE7)*($AC$4:$AC$7&gt;AC7)),5)</f>
        <v>0</v>
      </c>
      <c r="AJ7" s="83">
        <f>IF(Y7&lt;&gt;0,SUMPRODUCT(($AF$4:$AF$7=AF7)*($AE$4:$AE$7=AE7)*($AC$4:$AC$7=AC7)*($R$4:$R$7&gt;R7)),5)</f>
        <v>0</v>
      </c>
      <c r="AK7" s="83">
        <f>IF($Y7&lt;&gt;0,SUMPRODUCT(($AF$4:$AF$7=$AF7)*($AE$4:$AE$7=$AE7)*($AC$4:$AC$7=$AC7)*($R$4:$R$7=$R7)*($Q$4:$Q$7&gt;$Q7)),5)</f>
        <v>0</v>
      </c>
      <c r="AL7" s="83">
        <f>IF($Y7&lt;&gt;0,SUMPRODUCT(($AF$4:$AF$7=$AF7)*($AE$4:$AE$7=$AE7)*($AC$4:$AC$7=$AC7)*($R$4:$R$7=$R7)*($Q$4:$Q$7=$Q7)*($W$4:$W$7&gt;$W7)),5)</f>
        <v>3</v>
      </c>
      <c r="AM7" s="83">
        <v>4</v>
      </c>
      <c r="AN7" s="83" t="str">
        <f>IF(AND('Euro 2012 Schedule'!J16&lt;&gt;"",'Euro 2012 Schedule'!L16&lt;&gt;""),IF('Euro 2012 Schedule'!J16&gt;'Euro 2012 Schedule'!L16,'Euro 2012 Schedule'!H16,""),"")</f>
        <v/>
      </c>
      <c r="AO7" s="83" t="str">
        <f>IF(AND('Euro 2012 Schedule'!J16&lt;&gt;"",'Euro 2012 Schedule'!L16&lt;&gt;""),IF('Euro 2012 Schedule'!J16='Euro 2012 Schedule'!L16,'Euro 2012 Schedule'!H16,""),"")</f>
        <v/>
      </c>
      <c r="AP7" s="83" t="str">
        <f>IF(AND('Euro 2012 Schedule'!J16&lt;&gt;"",'Euro 2012 Schedule'!L16&lt;&gt;""),IF('Euro 2012 Schedule'!J16&gt;'Euro 2012 Schedule'!L16,'Euro 2012 Schedule'!N16,""),"")</f>
        <v/>
      </c>
      <c r="AQ7" s="83">
        <f>IF(AND('Euro 2012 Schedule'!J16&lt;&gt;"",'Euro 2012 Schedule'!L16&lt;&gt;""),'Euro 2012 Schedule'!J16,0)</f>
        <v>0</v>
      </c>
      <c r="AR7" s="83" t="str">
        <f>IF(AND('Euro 2012 Schedule'!J16&lt;&gt;"",'Euro 2012 Schedule'!L16&lt;&gt;""),IF('Euro 2012 Schedule'!J16&lt;'Euro 2012 Schedule'!L16,'Euro 2012 Schedule'!N16,""),"")</f>
        <v/>
      </c>
      <c r="AS7" s="83" t="str">
        <f>IF(AND('Euro 2012 Schedule'!J16&lt;&gt;"",'Euro 2012 Schedule'!L16&lt;&gt;""),IF('Euro 2012 Schedule'!J16='Euro 2012 Schedule'!L16,'Euro 2012 Schedule'!N16,""),"")</f>
        <v/>
      </c>
      <c r="AT7" s="83" t="str">
        <f>IF(AND('Euro 2012 Schedule'!J16&lt;&gt;"",'Euro 2012 Schedule'!L16&lt;&gt;""),IF('Euro 2012 Schedule'!J16&lt;'Euro 2012 Schedule'!L16,'Euro 2012 Schedule'!H16,""),"")</f>
        <v/>
      </c>
      <c r="AU7" s="83">
        <f>IF(AND('Euro 2012 Schedule'!J16&lt;&gt;"",'Euro 2012 Schedule'!L16&lt;&gt;""),'Euro 2012 Schedule'!L16,0)</f>
        <v>0</v>
      </c>
      <c r="AV7" s="83">
        <v>1</v>
      </c>
      <c r="AW7" s="83" t="str">
        <f t="shared" si="4"/>
        <v/>
      </c>
      <c r="AX7" s="83" t="str">
        <f t="shared" si="5"/>
        <v/>
      </c>
      <c r="AY7" s="83" t="str">
        <f t="shared" si="6"/>
        <v/>
      </c>
      <c r="AZ7" s="83" t="str">
        <f t="shared" si="7"/>
        <v/>
      </c>
      <c r="BA7" s="83" t="str">
        <f t="shared" si="8"/>
        <v/>
      </c>
      <c r="BB7" s="83" t="str">
        <f t="shared" si="1"/>
        <v/>
      </c>
      <c r="BC7" s="83">
        <v>5</v>
      </c>
      <c r="BD7" s="83" t="str">
        <f>'Euro 2012 Schedule'!H17</f>
        <v>Spain</v>
      </c>
      <c r="BE7" s="83" t="str">
        <f>IF(AND('Euro 2012 Schedule'!J17&lt;&gt;"",'Euro 2012 Schedule'!L17&lt;&gt;""),'Euro 2012 Schedule'!J17,"")</f>
        <v/>
      </c>
      <c r="BF7" s="83" t="str">
        <f>IF(AND('Euro 2012 Schedule'!L17&lt;&gt;"",'Euro 2012 Schedule'!J17&lt;&gt;""),'Euro 2012 Schedule'!L17,"")</f>
        <v/>
      </c>
      <c r="BG7" s="83" t="str">
        <f>'Euro 2012 Schedule'!N17</f>
        <v>Italy</v>
      </c>
    </row>
    <row r="8" spans="1:100" x14ac:dyDescent="0.2">
      <c r="A8" s="83"/>
      <c r="B8" s="83"/>
      <c r="C8" s="83"/>
      <c r="D8" s="83"/>
      <c r="E8" s="83"/>
      <c r="F8" s="83"/>
      <c r="G8" s="83"/>
      <c r="H8" s="83"/>
      <c r="I8" s="82"/>
      <c r="J8" s="83"/>
      <c r="K8" s="83"/>
      <c r="L8" s="83"/>
      <c r="M8" s="83"/>
      <c r="N8" s="83"/>
      <c r="O8" s="83"/>
      <c r="P8" s="83"/>
      <c r="Q8" s="83"/>
      <c r="R8" s="83"/>
      <c r="S8" s="82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2"/>
      <c r="AG8" s="83"/>
      <c r="AH8" s="83"/>
      <c r="AI8" s="83"/>
      <c r="AJ8" s="83"/>
      <c r="AK8" s="83"/>
      <c r="AL8" s="83"/>
      <c r="AM8" s="83">
        <v>5</v>
      </c>
      <c r="AN8" s="83" t="str">
        <f>IF(AND('Euro 2012 Schedule'!J17&lt;&gt;"",'Euro 2012 Schedule'!L17&lt;&gt;""),IF('Euro 2012 Schedule'!J17&gt;'Euro 2012 Schedule'!L17,'Euro 2012 Schedule'!H17,""),"")</f>
        <v/>
      </c>
      <c r="AO8" s="83" t="str">
        <f>IF(AND('Euro 2012 Schedule'!J17&lt;&gt;"",'Euro 2012 Schedule'!L17&lt;&gt;""),IF('Euro 2012 Schedule'!J17='Euro 2012 Schedule'!L17,'Euro 2012 Schedule'!H17,""),"")</f>
        <v/>
      </c>
      <c r="AP8" s="83" t="str">
        <f>IF(AND('Euro 2012 Schedule'!J17&lt;&gt;"",'Euro 2012 Schedule'!L17&lt;&gt;""),IF('Euro 2012 Schedule'!J17&gt;'Euro 2012 Schedule'!L17,'Euro 2012 Schedule'!N17,""),"")</f>
        <v/>
      </c>
      <c r="AQ8" s="83">
        <f>IF(AND('Euro 2012 Schedule'!J17&lt;&gt;"",'Euro 2012 Schedule'!L17&lt;&gt;""),'Euro 2012 Schedule'!J17,0)</f>
        <v>0</v>
      </c>
      <c r="AR8" s="83" t="str">
        <f>IF(AND('Euro 2012 Schedule'!J17&lt;&gt;"",'Euro 2012 Schedule'!L17&lt;&gt;""),IF('Euro 2012 Schedule'!J17&lt;'Euro 2012 Schedule'!L17,'Euro 2012 Schedule'!N17,""),"")</f>
        <v/>
      </c>
      <c r="AS8" s="83" t="str">
        <f>IF(AND('Euro 2012 Schedule'!J17&lt;&gt;"",'Euro 2012 Schedule'!L17&lt;&gt;""),IF('Euro 2012 Schedule'!J17='Euro 2012 Schedule'!L17,'Euro 2012 Schedule'!N17,""),"")</f>
        <v/>
      </c>
      <c r="AT8" s="83" t="str">
        <f>IF(AND('Euro 2012 Schedule'!J17&lt;&gt;"",'Euro 2012 Schedule'!L17&lt;&gt;""),IF('Euro 2012 Schedule'!J17&lt;'Euro 2012 Schedule'!L17,'Euro 2012 Schedule'!H17,""),"")</f>
        <v/>
      </c>
      <c r="AU8" s="83">
        <f>IF(AND('Euro 2012 Schedule'!J17&lt;&gt;"",'Euro 2012 Schedule'!L17&lt;&gt;""),'Euro 2012 Schedule'!L17,0)</f>
        <v>0</v>
      </c>
      <c r="AV8" s="83">
        <v>1</v>
      </c>
      <c r="AW8" s="83" t="str">
        <f t="shared" si="4"/>
        <v/>
      </c>
      <c r="AX8" s="83" t="str">
        <f t="shared" si="5"/>
        <v/>
      </c>
      <c r="AY8" s="83" t="str">
        <f t="shared" si="6"/>
        <v/>
      </c>
      <c r="AZ8" s="83" t="str">
        <f t="shared" si="7"/>
        <v/>
      </c>
      <c r="BA8" s="83" t="str">
        <f t="shared" si="8"/>
        <v/>
      </c>
      <c r="BB8" s="83" t="str">
        <f t="shared" si="1"/>
        <v/>
      </c>
      <c r="BC8" s="83">
        <v>6</v>
      </c>
      <c r="BD8" s="83" t="str">
        <f>'Euro 2012 Schedule'!H18</f>
        <v>Republic of Ireland</v>
      </c>
      <c r="BE8" s="83" t="str">
        <f>IF(AND('Euro 2012 Schedule'!J18&lt;&gt;"",'Euro 2012 Schedule'!L18&lt;&gt;""),'Euro 2012 Schedule'!J18,"")</f>
        <v/>
      </c>
      <c r="BF8" s="83" t="str">
        <f>IF(AND('Euro 2012 Schedule'!L18&lt;&gt;"",'Euro 2012 Schedule'!J18&lt;&gt;""),'Euro 2012 Schedule'!L18,"")</f>
        <v/>
      </c>
      <c r="BG8" s="83" t="str">
        <f>'Euro 2012 Schedule'!N18</f>
        <v>Croatia</v>
      </c>
    </row>
    <row r="9" spans="1:100" x14ac:dyDescent="0.2">
      <c r="A9" s="83"/>
      <c r="B9" s="83" t="s">
        <v>20</v>
      </c>
      <c r="C9" s="83" t="s">
        <v>16</v>
      </c>
      <c r="D9" s="83" t="s">
        <v>17</v>
      </c>
      <c r="E9" s="83" t="s">
        <v>18</v>
      </c>
      <c r="F9" s="83" t="s">
        <v>23</v>
      </c>
      <c r="G9" s="83" t="s">
        <v>24</v>
      </c>
      <c r="H9" s="83" t="s">
        <v>449</v>
      </c>
      <c r="I9" s="82" t="s">
        <v>305</v>
      </c>
      <c r="J9" s="83"/>
      <c r="K9" s="83"/>
      <c r="L9" s="83"/>
      <c r="M9" s="83"/>
      <c r="N9" s="83"/>
      <c r="O9" s="83"/>
      <c r="P9" s="83"/>
      <c r="Q9" s="83"/>
      <c r="R9" s="83"/>
      <c r="S9" s="82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2"/>
      <c r="AG9" s="83"/>
      <c r="AH9" s="83"/>
      <c r="AI9" s="83"/>
      <c r="AJ9" s="83"/>
      <c r="AK9" s="83"/>
      <c r="AL9" s="83"/>
      <c r="AM9" s="83">
        <v>6</v>
      </c>
      <c r="AN9" s="83" t="str">
        <f>IF(AND('Euro 2012 Schedule'!J18&lt;&gt;"",'Euro 2012 Schedule'!L18&lt;&gt;""),IF('Euro 2012 Schedule'!J18&gt;'Euro 2012 Schedule'!L18,'Euro 2012 Schedule'!H18,""),"")</f>
        <v/>
      </c>
      <c r="AO9" s="83" t="str">
        <f>IF(AND('Euro 2012 Schedule'!J18&lt;&gt;"",'Euro 2012 Schedule'!L18&lt;&gt;""),IF('Euro 2012 Schedule'!J18='Euro 2012 Schedule'!L18,'Euro 2012 Schedule'!H18,""),"")</f>
        <v/>
      </c>
      <c r="AP9" s="83" t="str">
        <f>IF(AND('Euro 2012 Schedule'!J18&lt;&gt;"",'Euro 2012 Schedule'!L18&lt;&gt;""),IF('Euro 2012 Schedule'!J18&gt;'Euro 2012 Schedule'!L18,'Euro 2012 Schedule'!N18,""),"")</f>
        <v/>
      </c>
      <c r="AQ9" s="83">
        <f>IF(AND('Euro 2012 Schedule'!J18&lt;&gt;"",'Euro 2012 Schedule'!L18&lt;&gt;""),'Euro 2012 Schedule'!J18,0)</f>
        <v>0</v>
      </c>
      <c r="AR9" s="83" t="str">
        <f>IF(AND('Euro 2012 Schedule'!J18&lt;&gt;"",'Euro 2012 Schedule'!L18&lt;&gt;""),IF('Euro 2012 Schedule'!J18&lt;'Euro 2012 Schedule'!L18,'Euro 2012 Schedule'!N18,""),"")</f>
        <v/>
      </c>
      <c r="AS9" s="83" t="str">
        <f>IF(AND('Euro 2012 Schedule'!J18&lt;&gt;"",'Euro 2012 Schedule'!L18&lt;&gt;""),IF('Euro 2012 Schedule'!J18='Euro 2012 Schedule'!L18,'Euro 2012 Schedule'!N18,""),"")</f>
        <v/>
      </c>
      <c r="AT9" s="83" t="str">
        <f>IF(AND('Euro 2012 Schedule'!J18&lt;&gt;"",'Euro 2012 Schedule'!L18&lt;&gt;""),IF('Euro 2012 Schedule'!J18&lt;'Euro 2012 Schedule'!L18,'Euro 2012 Schedule'!H18,""),"")</f>
        <v/>
      </c>
      <c r="AU9" s="83">
        <f>IF(AND('Euro 2012 Schedule'!J18&lt;&gt;"",'Euro 2012 Schedule'!L18&lt;&gt;""),'Euro 2012 Schedule'!L18,0)</f>
        <v>0</v>
      </c>
      <c r="AV9" s="83">
        <v>1</v>
      </c>
      <c r="AW9" s="83" t="str">
        <f t="shared" si="4"/>
        <v/>
      </c>
      <c r="AX9" s="83" t="str">
        <f t="shared" si="5"/>
        <v/>
      </c>
      <c r="AY9" s="83" t="str">
        <f t="shared" si="6"/>
        <v/>
      </c>
      <c r="AZ9" s="83" t="str">
        <f t="shared" si="7"/>
        <v/>
      </c>
      <c r="BA9" s="83" t="str">
        <f t="shared" si="8"/>
        <v/>
      </c>
      <c r="BB9" s="83" t="str">
        <f t="shared" si="1"/>
        <v/>
      </c>
      <c r="BC9" s="83">
        <v>7</v>
      </c>
      <c r="BD9" s="83" t="str">
        <f>'Euro 2012 Schedule'!H19</f>
        <v>France</v>
      </c>
      <c r="BE9" s="83" t="str">
        <f>IF(AND('Euro 2012 Schedule'!J19&lt;&gt;"",'Euro 2012 Schedule'!L19&lt;&gt;""),'Euro 2012 Schedule'!J19,"")</f>
        <v/>
      </c>
      <c r="BF9" s="83" t="str">
        <f>IF(AND('Euro 2012 Schedule'!L19&lt;&gt;"",'Euro 2012 Schedule'!J19&lt;&gt;""),'Euro 2012 Schedule'!L19,"")</f>
        <v/>
      </c>
      <c r="BG9" s="83" t="str">
        <f>'Euro 2012 Schedule'!N19</f>
        <v>England</v>
      </c>
    </row>
    <row r="10" spans="1:100" x14ac:dyDescent="0.2">
      <c r="A10" s="83"/>
      <c r="B10" s="83"/>
      <c r="C10" s="83"/>
      <c r="D10" s="83"/>
      <c r="E10" s="83"/>
      <c r="F10" s="83"/>
      <c r="G10" s="83"/>
      <c r="H10" s="83"/>
      <c r="I10" s="82"/>
      <c r="J10" s="83"/>
      <c r="K10" s="83"/>
      <c r="L10" s="83"/>
      <c r="M10" s="83"/>
      <c r="N10" s="83"/>
      <c r="O10" s="83"/>
      <c r="P10" s="83"/>
      <c r="Q10" s="83"/>
      <c r="R10" s="83"/>
      <c r="S10" s="82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2"/>
      <c r="AG10" s="83"/>
      <c r="AH10" s="83"/>
      <c r="AI10" s="83"/>
      <c r="AJ10" s="83"/>
      <c r="AK10" s="83"/>
      <c r="AL10" s="83"/>
      <c r="AM10" s="83">
        <v>7</v>
      </c>
      <c r="AN10" s="83" t="str">
        <f>IF(AND('Euro 2012 Schedule'!J19&lt;&gt;"",'Euro 2012 Schedule'!L19&lt;&gt;""),IF('Euro 2012 Schedule'!J19&gt;'Euro 2012 Schedule'!L19,'Euro 2012 Schedule'!H19,""),"")</f>
        <v/>
      </c>
      <c r="AO10" s="83" t="str">
        <f>IF(AND('Euro 2012 Schedule'!J19&lt;&gt;"",'Euro 2012 Schedule'!L19&lt;&gt;""),IF('Euro 2012 Schedule'!J19='Euro 2012 Schedule'!L19,'Euro 2012 Schedule'!H19,""),"")</f>
        <v/>
      </c>
      <c r="AP10" s="83" t="str">
        <f>IF(AND('Euro 2012 Schedule'!J19&lt;&gt;"",'Euro 2012 Schedule'!L19&lt;&gt;""),IF('Euro 2012 Schedule'!J19&gt;'Euro 2012 Schedule'!L19,'Euro 2012 Schedule'!N19,""),"")</f>
        <v/>
      </c>
      <c r="AQ10" s="83">
        <f>IF(AND('Euro 2012 Schedule'!J19&lt;&gt;"",'Euro 2012 Schedule'!L19&lt;&gt;""),'Euro 2012 Schedule'!J19,0)</f>
        <v>0</v>
      </c>
      <c r="AR10" s="83" t="str">
        <f>IF(AND('Euro 2012 Schedule'!J19&lt;&gt;"",'Euro 2012 Schedule'!L19&lt;&gt;""),IF('Euro 2012 Schedule'!J19&lt;'Euro 2012 Schedule'!L19,'Euro 2012 Schedule'!N19,""),"")</f>
        <v/>
      </c>
      <c r="AS10" s="83" t="str">
        <f>IF(AND('Euro 2012 Schedule'!J19&lt;&gt;"",'Euro 2012 Schedule'!L19&lt;&gt;""),IF('Euro 2012 Schedule'!J19='Euro 2012 Schedule'!L19,'Euro 2012 Schedule'!N19,""),"")</f>
        <v/>
      </c>
      <c r="AT10" s="83" t="str">
        <f>IF(AND('Euro 2012 Schedule'!J19&lt;&gt;"",'Euro 2012 Schedule'!L19&lt;&gt;""),IF('Euro 2012 Schedule'!J19&lt;'Euro 2012 Schedule'!L19,'Euro 2012 Schedule'!H19,""),"")</f>
        <v/>
      </c>
      <c r="AU10" s="83">
        <f>IF(AND('Euro 2012 Schedule'!J19&lt;&gt;"",'Euro 2012 Schedule'!L19&lt;&gt;""),'Euro 2012 Schedule'!L19,0)</f>
        <v>0</v>
      </c>
      <c r="AV10" s="83">
        <v>1</v>
      </c>
      <c r="AW10" s="83" t="str">
        <f t="shared" si="4"/>
        <v/>
      </c>
      <c r="AX10" s="83" t="str">
        <f t="shared" si="5"/>
        <v/>
      </c>
      <c r="AY10" s="83" t="str">
        <f t="shared" si="6"/>
        <v/>
      </c>
      <c r="AZ10" s="83" t="str">
        <f t="shared" si="7"/>
        <v/>
      </c>
      <c r="BA10" s="83" t="str">
        <f t="shared" si="8"/>
        <v/>
      </c>
      <c r="BB10" s="83" t="str">
        <f t="shared" si="1"/>
        <v/>
      </c>
      <c r="BC10" s="83">
        <v>8</v>
      </c>
      <c r="BD10" s="83" t="str">
        <f>'Euro 2012 Schedule'!H20</f>
        <v>Ukraine</v>
      </c>
      <c r="BE10" s="83" t="str">
        <f>IF(AND('Euro 2012 Schedule'!J20&lt;&gt;"",'Euro 2012 Schedule'!L20&lt;&gt;""),'Euro 2012 Schedule'!J20,"")</f>
        <v/>
      </c>
      <c r="BF10" s="83" t="str">
        <f>IF(AND('Euro 2012 Schedule'!L20&lt;&gt;"",'Euro 2012 Schedule'!J20&lt;&gt;""),'Euro 2012 Schedule'!L20,"")</f>
        <v/>
      </c>
      <c r="BG10" s="83" t="str">
        <f>'Euro 2012 Schedule'!N20</f>
        <v>Sweden</v>
      </c>
    </row>
    <row r="11" spans="1:100" x14ac:dyDescent="0.2">
      <c r="A11" s="83">
        <f>K11+L11+M11+N11</f>
        <v>3</v>
      </c>
      <c r="B11" s="83" t="str">
        <f>'Euro 2012 Schedule'!N15</f>
        <v>Denmark</v>
      </c>
      <c r="C11" s="83">
        <f>SUMIF(AN$4:AN$27,B11,AV$4:AV$27)+SUMIF(AR$4:AR$27,B11,AV$4:AV$27)</f>
        <v>0</v>
      </c>
      <c r="D11" s="83">
        <f>SUMIF(AO$4:AO$27,B11,AV$4:AV$27)+SUMIF(AS$4:AS$27,B11,AV$4:AV$27)</f>
        <v>0</v>
      </c>
      <c r="E11" s="83">
        <f>SUMIF(AP$4:AP$27,B11,AV$4:AV$27)+SUMIF(AT$4:AT$27,B11,AV$4:AV$27)</f>
        <v>0</v>
      </c>
      <c r="F11" s="83">
        <f>SUMIF($BD$3:$BD$26,B11,$BE$3:$BE$26)+SUMIF($BG$3:$BG$26,B11,$BF$3:$BF$26)</f>
        <v>0</v>
      </c>
      <c r="G11" s="83">
        <f>SUMIF($BG$3:$BG$26,B11,$BE$3:$BE$26)+SUMIF($BD$3:$BD$26,B11,$BF$3:$BF$26)</f>
        <v>0</v>
      </c>
      <c r="H11" s="83">
        <f>F11-G11+100</f>
        <v>100</v>
      </c>
      <c r="I11" s="82">
        <f>C11*3+D11</f>
        <v>0</v>
      </c>
      <c r="J11" s="83">
        <v>31205</v>
      </c>
      <c r="K11" s="83">
        <f>RANK(I11,I$11:I$14)</f>
        <v>1</v>
      </c>
      <c r="L11" s="83">
        <f>SUMPRODUCT((I$11:I$14=I11)*(H$11:H$14&gt;H11))</f>
        <v>0</v>
      </c>
      <c r="M11" s="83">
        <f>SUMPRODUCT((I$11:I$14=I11)*(H$11:H$14=H11)*(F$11:F$14&gt;F11))</f>
        <v>0</v>
      </c>
      <c r="N11" s="83">
        <f>SUMPRODUCT((I$11:I$14=I11)*(H$11:H$14=H11)*(F$11:F$14=F11)*(J$11:J$14&gt;J11))</f>
        <v>2</v>
      </c>
      <c r="O11" s="83">
        <f>X11</f>
        <v>1</v>
      </c>
      <c r="P11" s="83" t="str">
        <f>VLOOKUP(1,A$11:B$14,2,FALSE)</f>
        <v>Netherlands</v>
      </c>
      <c r="Q11" s="83">
        <f>SUMIF(B$4:B$28,P11,F$4:F$28)</f>
        <v>0</v>
      </c>
      <c r="R11" s="83">
        <f>SUMIF(B$4:B$28,P11,H$4:H$28)</f>
        <v>100</v>
      </c>
      <c r="S11" s="82">
        <f>SUMIF(B$4:B$28,P11,I$4:I$28)</f>
        <v>0</v>
      </c>
      <c r="T11" s="83">
        <f t="shared" ref="T11:V14" si="9">SUMIF($B$4:$B$28,$P11,K$4:K$28)</f>
        <v>1</v>
      </c>
      <c r="U11" s="83">
        <f t="shared" si="9"/>
        <v>0</v>
      </c>
      <c r="V11" s="83">
        <f t="shared" si="9"/>
        <v>0</v>
      </c>
      <c r="W11" s="83">
        <f>SUMIF($B$4:$B$28,$P11,J$4:J$28)</f>
        <v>40860</v>
      </c>
      <c r="X11" s="83">
        <f>IF(Y11=0,T11,T11+AG11+AH11+AI11+AJ11+AK11+AL11)</f>
        <v>1</v>
      </c>
      <c r="Y11" s="83" t="str">
        <f>IF(COUNTIF(S$11:S$14,S11)=1,0,P11)</f>
        <v>Netherlands</v>
      </c>
      <c r="Z11" s="83">
        <f>SUMIF($AW$4:$AW$27,Y11,$AV$4:$AV$27)+SUMIF($AZ$4:$AZ$27,Y11,$AV$4:$AV$27)</f>
        <v>0</v>
      </c>
      <c r="AA11" s="83">
        <f>SUMIF($AX$4:$AX$27,$Y11,$AV$4:$AV$27)+SUMIF($BA$4:$BA$27,$Y11,$AV$4:$AV$27)</f>
        <v>0</v>
      </c>
      <c r="AB11" s="83">
        <f>SUMIF($AY$4:$AY$27,$Y11,$AV$4:$AV$27)+SUMIF($BB$4:$BB$27,$Y11,$AV$4:$AV$27)</f>
        <v>0</v>
      </c>
      <c r="AC11" s="83">
        <f t="shared" ref="AC11" si="10">SUMIF(AW$4:AW$27,Y11,AQ$4:AQ$27)+SUMIF(AX$4:AX$27,Y11,AQ$4:AQ$27)+SUMIF(AY$4:AY$27,Y11,AU$4:AU$27)+SUMIF(AZ$4:AZ$27,Y11,AU$4:AU$27)+SUMIF(BA$4:BA$27,Y11,AU$4:AU$27)+SUMIF(BB$4:BB$27,Y11,AQ$4:AQ$27)</f>
        <v>0</v>
      </c>
      <c r="AD11" s="83">
        <f t="shared" ref="AD11" si="11">SUMIF(AW$4:AW$27,Y11,AU$4:AU$27)+SUMIF(AX$4:AX$27,Y11,AU$4:AU$27)+SUMIF(AY$4:AY$27,Y11,AQ$4:AQ$27)+SUMIF(AZ$4:AZ$27,Y11,AQ$4:AQ$27)+SUMIF(BA$4:BA$27,Y11,AQ$4:AQ$27)+SUMIF(BB$4:BB$27,Y11,AU$4:AU$27)</f>
        <v>0</v>
      </c>
      <c r="AE11" s="83">
        <f>AC11-AD11+100</f>
        <v>100</v>
      </c>
      <c r="AF11" s="82">
        <f>IF(Y11&lt;&gt;0,Z11*3+AA11,"")</f>
        <v>0</v>
      </c>
      <c r="AG11" s="83">
        <f>IF(Y11&lt;&gt;0,RANK(AF11,AF$11:AF$14)-1,5)</f>
        <v>0</v>
      </c>
      <c r="AH11" s="83">
        <f>IF(Y11&lt;&gt;0,SUMPRODUCT((AF$11:AF$14=AF11)*(AE$11:AE$14&gt;AE11)),5)</f>
        <v>0</v>
      </c>
      <c r="AI11" s="83">
        <f>IF(Y11&lt;&gt;0,SUMPRODUCT((AF$11:AF$14=AF11)*(AE$11:AE$14=AE11)*(AC$11:AC$14&gt;AC11)),5)</f>
        <v>0</v>
      </c>
      <c r="AJ11" s="83">
        <f>IF(Y11&lt;&gt;0,SUMPRODUCT(($AF$11:$AF$14=AF11)*($AE$11:$AE$14=AE11)*($AC$11:$AC$14=AC11)*($R$11:$R$14&gt;R11)),5)</f>
        <v>0</v>
      </c>
      <c r="AK11" s="83">
        <f>IF(Y11&lt;&gt;0,SUMPRODUCT(($AF$11:$AF$14=AF11)*($AE$11:$AE$14=AE11)*($AC$11:$AC$14=AC11)*($R$11:$R$14=R11)*($Q$11:$Q$14&gt;Q11)),5)</f>
        <v>0</v>
      </c>
      <c r="AL11" s="83">
        <f>IF($Y11&lt;&gt;0,SUMPRODUCT(($AF$11:$AF$14=$AF11)*($AE$11:$AE$14=$AE11)*($AC$11:$AC$14=$AC11)*($R$11:$R$14=$R11)*($Q$11:$Q$14=$Q11)*($W$11:$W$14&gt;$W11)),5)</f>
        <v>0</v>
      </c>
      <c r="AM11" s="83">
        <v>8</v>
      </c>
      <c r="AN11" s="83" t="str">
        <f>IF(AND('Euro 2012 Schedule'!J20&lt;&gt;"",'Euro 2012 Schedule'!L20&lt;&gt;""),IF('Euro 2012 Schedule'!J20&gt;'Euro 2012 Schedule'!L20,'Euro 2012 Schedule'!H20,""),"")</f>
        <v/>
      </c>
      <c r="AO11" s="83" t="str">
        <f>IF(AND('Euro 2012 Schedule'!J20&lt;&gt;"",'Euro 2012 Schedule'!L20&lt;&gt;""),IF('Euro 2012 Schedule'!J20='Euro 2012 Schedule'!L20,'Euro 2012 Schedule'!H20,""),"")</f>
        <v/>
      </c>
      <c r="AP11" s="83" t="str">
        <f>IF(AND('Euro 2012 Schedule'!J20&lt;&gt;"",'Euro 2012 Schedule'!L20&lt;&gt;""),IF('Euro 2012 Schedule'!J20&gt;'Euro 2012 Schedule'!L20,'Euro 2012 Schedule'!N20,""),"")</f>
        <v/>
      </c>
      <c r="AQ11" s="83">
        <f>IF(AND('Euro 2012 Schedule'!J20&lt;&gt;"",'Euro 2012 Schedule'!L20&lt;&gt;""),'Euro 2012 Schedule'!J20,0)</f>
        <v>0</v>
      </c>
      <c r="AR11" s="83" t="str">
        <f>IF(AND('Euro 2012 Schedule'!J20&lt;&gt;"",'Euro 2012 Schedule'!L20&lt;&gt;""),IF('Euro 2012 Schedule'!J20&lt;'Euro 2012 Schedule'!L20,'Euro 2012 Schedule'!N20,""),"")</f>
        <v/>
      </c>
      <c r="AS11" s="83" t="str">
        <f>IF(AND('Euro 2012 Schedule'!J20&lt;&gt;"",'Euro 2012 Schedule'!L20&lt;&gt;""),IF('Euro 2012 Schedule'!J20='Euro 2012 Schedule'!L20,'Euro 2012 Schedule'!N20,""),"")</f>
        <v/>
      </c>
      <c r="AT11" s="83" t="str">
        <f>IF(AND('Euro 2012 Schedule'!J20&lt;&gt;"",'Euro 2012 Schedule'!L20&lt;&gt;""),IF('Euro 2012 Schedule'!J20&lt;'Euro 2012 Schedule'!L20,'Euro 2012 Schedule'!H20,""),"")</f>
        <v/>
      </c>
      <c r="AU11" s="83">
        <f>IF(AND('Euro 2012 Schedule'!J20&lt;&gt;"",'Euro 2012 Schedule'!L20&lt;&gt;""),'Euro 2012 Schedule'!L20,0)</f>
        <v>0</v>
      </c>
      <c r="AV11" s="83">
        <v>1</v>
      </c>
      <c r="AW11" s="83" t="str">
        <f t="shared" si="4"/>
        <v/>
      </c>
      <c r="AX11" s="83" t="str">
        <f t="shared" si="5"/>
        <v/>
      </c>
      <c r="AY11" s="83" t="str">
        <f t="shared" si="6"/>
        <v/>
      </c>
      <c r="AZ11" s="83" t="str">
        <f t="shared" si="7"/>
        <v/>
      </c>
      <c r="BA11" s="83" t="str">
        <f t="shared" si="8"/>
        <v/>
      </c>
      <c r="BB11" s="83" t="str">
        <f t="shared" si="1"/>
        <v/>
      </c>
      <c r="BC11" s="83">
        <v>9</v>
      </c>
      <c r="BD11" s="83" t="str">
        <f>'Euro 2012 Schedule'!H21</f>
        <v>Greece</v>
      </c>
      <c r="BE11" s="83" t="str">
        <f>IF(AND('Euro 2012 Schedule'!J21&lt;&gt;"",'Euro 2012 Schedule'!L21&lt;&gt;""),'Euro 2012 Schedule'!J21,"")</f>
        <v/>
      </c>
      <c r="BF11" s="83" t="str">
        <f>IF(AND('Euro 2012 Schedule'!L21&lt;&gt;"",'Euro 2012 Schedule'!J21&lt;&gt;""),'Euro 2012 Schedule'!L21,"")</f>
        <v/>
      </c>
      <c r="BG11" s="83" t="str">
        <f>'Euro 2012 Schedule'!N21</f>
        <v>Czech Republic</v>
      </c>
    </row>
    <row r="12" spans="1:100" x14ac:dyDescent="0.2">
      <c r="A12" s="83">
        <f>K12+L12+M12+N12</f>
        <v>2</v>
      </c>
      <c r="B12" s="83" t="str">
        <f>'Euro 2012 Schedule'!H16</f>
        <v>Germany</v>
      </c>
      <c r="C12" s="83">
        <f>SUMIF(AN$4:AN$27,B12,AV$4:AV$27)+SUMIF(AR$4:AR$27,B12,AV$4:AV$27)</f>
        <v>0</v>
      </c>
      <c r="D12" s="83">
        <f>SUMIF(AO$4:AO$27,B12,AV$4:AV$27)+SUMIF(AS$4:AS$27,B12,AV$4:AV$27)</f>
        <v>0</v>
      </c>
      <c r="E12" s="83">
        <f>SUMIF(AP$4:AP$27,B12,AV$4:AV$27)+SUMIF(AT$4:AT$27,B12,AV$4:AV$27)</f>
        <v>0</v>
      </c>
      <c r="F12" s="83">
        <f>SUMIF($BD$3:$BD$26,B12,$BE$3:$BE$26)+SUMIF($BG$3:$BG$26,B12,$BF$3:$BF$26)</f>
        <v>0</v>
      </c>
      <c r="G12" s="83">
        <f>SUMIF($BG$3:$BG$26,B12,$BE$3:$BE$26)+SUMIF($BD$3:$BD$26,B12,$BF$3:$BF$26)</f>
        <v>0</v>
      </c>
      <c r="H12" s="83">
        <f>F12-G12+100</f>
        <v>100</v>
      </c>
      <c r="I12" s="82">
        <f>C12*3+D12</f>
        <v>0</v>
      </c>
      <c r="J12" s="83">
        <v>40446</v>
      </c>
      <c r="K12" s="83">
        <f>RANK(I12,I$11:I$14)</f>
        <v>1</v>
      </c>
      <c r="L12" s="83">
        <f>SUMPRODUCT((I$11:I$14=I12)*(H$11:H$14&gt;H12))</f>
        <v>0</v>
      </c>
      <c r="M12" s="83">
        <f>SUMPRODUCT((I$11:I$14=I12)*(H$11:H$14=H12)*(F$11:F$14&gt;F12))</f>
        <v>0</v>
      </c>
      <c r="N12" s="83">
        <f>SUMPRODUCT((I$11:I$14=I12)*(H$11:H$14=H12)*(F$11:F$14=F12)*(J$11:J$14&gt;J12))</f>
        <v>1</v>
      </c>
      <c r="O12" s="83">
        <f>X12</f>
        <v>2</v>
      </c>
      <c r="P12" s="83" t="str">
        <f>VLOOKUP(2,A$11:B$14,2,FALSE)</f>
        <v>Germany</v>
      </c>
      <c r="Q12" s="83">
        <f>SUMIF(B$4:B$28,P12,F$4:F$28)</f>
        <v>0</v>
      </c>
      <c r="R12" s="83">
        <f>SUMIF(B$4:B$28,P12,H$4:H$28)</f>
        <v>100</v>
      </c>
      <c r="S12" s="82">
        <f>SUMIF(B$4:B$28,P12,I$4:I$28)</f>
        <v>0</v>
      </c>
      <c r="T12" s="83">
        <f t="shared" si="9"/>
        <v>1</v>
      </c>
      <c r="U12" s="83">
        <f t="shared" si="9"/>
        <v>0</v>
      </c>
      <c r="V12" s="83">
        <f t="shared" si="9"/>
        <v>0</v>
      </c>
      <c r="W12" s="83">
        <f>SUMIF($B$4:$B$28,$P12,J$4:J$28)</f>
        <v>40446</v>
      </c>
      <c r="X12" s="83">
        <f>IF(Y12=0,T12,T12+AG12+AH12+AI12+AJ12+AK12+AL12)</f>
        <v>2</v>
      </c>
      <c r="Y12" s="83" t="str">
        <f>IF(COUNTIF(S$11:S$14,S12)=1,0,P12)</f>
        <v>Germany</v>
      </c>
      <c r="Z12" s="83">
        <f>SUMIF($AW$4:$AW$27,Y12,$AV$4:$AV$27)+SUMIF($AZ$4:$AZ$27,Y12,$AV$4:$AV$27)</f>
        <v>0</v>
      </c>
      <c r="AA12" s="83">
        <f>SUMIF($AX$4:$AX$27,$Y12,$AV$4:$AV$27)+SUMIF($BA$4:$BA$27,$Y12,$AV$4:$AV$27)</f>
        <v>0</v>
      </c>
      <c r="AB12" s="83">
        <f>SUMIF($AY$4:$AY$27,$Y12,$AV$4:$AV$27)+SUMIF($BB$4:$BB$27,$Y12,$AV$4:$AV$27)</f>
        <v>0</v>
      </c>
      <c r="AC12" s="83">
        <f t="shared" ref="AC12:AC14" si="12">SUMIF(AW$4:AW$27,Y12,AQ$4:AQ$27)+SUMIF(AX$4:AX$27,Y12,AQ$4:AQ$27)+SUMIF(AY$4:AY$27,Y12,AU$4:AU$27)+SUMIF(AZ$4:AZ$27,Y12,AU$4:AU$27)+SUMIF(BA$4:BA$27,Y12,AU$4:AU$27)+SUMIF(BB$4:BB$27,Y12,AQ$4:AQ$27)</f>
        <v>0</v>
      </c>
      <c r="AD12" s="83">
        <f t="shared" ref="AD12:AD14" si="13">SUMIF(AW$4:AW$27,Y12,AU$4:AU$27)+SUMIF(AX$4:AX$27,Y12,AU$4:AU$27)+SUMIF(AY$4:AY$27,Y12,AQ$4:AQ$27)+SUMIF(AZ$4:AZ$27,Y12,AQ$4:AQ$27)+SUMIF(BA$4:BA$27,Y12,AQ$4:AQ$27)+SUMIF(BB$4:BB$27,Y12,AU$4:AU$27)</f>
        <v>0</v>
      </c>
      <c r="AE12" s="83">
        <f>AC12-AD12+100</f>
        <v>100</v>
      </c>
      <c r="AF12" s="82">
        <f>IF(Y12&lt;&gt;0,Z12*3+AA12,"")</f>
        <v>0</v>
      </c>
      <c r="AG12" s="83">
        <f>IF(Y12&lt;&gt;0,RANK(AF12,AF$11:AF$14)-1,5)</f>
        <v>0</v>
      </c>
      <c r="AH12" s="83">
        <f>IF(Y12&lt;&gt;0,SUMPRODUCT((AF$11:AF$14=AF12)*(AE$11:AE$14&gt;AE12)),5)</f>
        <v>0</v>
      </c>
      <c r="AI12" s="83">
        <f>IF(Y12&lt;&gt;0,SUMPRODUCT((AF$11:AF$14=AF12)*(AE$11:AE$14=AE12)*(AC$11:AC$14&gt;AC12)),5)</f>
        <v>0</v>
      </c>
      <c r="AJ12" s="83">
        <f>IF(Y12&lt;&gt;0,SUMPRODUCT(($AF$11:$AF$14=AF12)*($AE$11:$AE$14=AE12)*($AC$11:$AC$14=AC12)*($R$11:$R$14&gt;R12)),5)</f>
        <v>0</v>
      </c>
      <c r="AK12" s="83">
        <f>IF(Y12&lt;&gt;0,SUMPRODUCT(($AF$11:$AF$14=AF12)*($AE$11:$AE$14=AE12)*($AC$11:$AC$14=AC12)*($R$11:$R$14=R12)*($Q$11:$Q$14&gt;Q12)),5)</f>
        <v>0</v>
      </c>
      <c r="AL12" s="83">
        <f>IF($Y12&lt;&gt;0,SUMPRODUCT(($AF$11:$AF$14=$AF12)*($AE$11:$AE$14=$AE12)*($AC$11:$AC$14=$AC12)*($R$11:$R$14=$R12)*($Q$11:$Q$14=$Q12)*($W$11:$W$14&gt;$W12)),5)</f>
        <v>1</v>
      </c>
      <c r="AM12" s="83">
        <v>9</v>
      </c>
      <c r="AN12" s="83" t="str">
        <f>IF(AND('Euro 2012 Schedule'!J21&lt;&gt;"",'Euro 2012 Schedule'!L21&lt;&gt;""),IF('Euro 2012 Schedule'!J21&gt;'Euro 2012 Schedule'!L21,'Euro 2012 Schedule'!H21,""),"")</f>
        <v/>
      </c>
      <c r="AO12" s="83" t="str">
        <f>IF(AND('Euro 2012 Schedule'!J21&lt;&gt;"",'Euro 2012 Schedule'!L21&lt;&gt;""),IF('Euro 2012 Schedule'!J21='Euro 2012 Schedule'!L21,'Euro 2012 Schedule'!H21,""),"")</f>
        <v/>
      </c>
      <c r="AP12" s="83" t="str">
        <f>IF(AND('Euro 2012 Schedule'!J21&lt;&gt;"",'Euro 2012 Schedule'!L21&lt;&gt;""),IF('Euro 2012 Schedule'!J21&gt;'Euro 2012 Schedule'!L21,'Euro 2012 Schedule'!N21,""),"")</f>
        <v/>
      </c>
      <c r="AQ12" s="83">
        <f>IF(AND('Euro 2012 Schedule'!J21&lt;&gt;"",'Euro 2012 Schedule'!L21&lt;&gt;""),'Euro 2012 Schedule'!J21,0)</f>
        <v>0</v>
      </c>
      <c r="AR12" s="83" t="str">
        <f>IF(AND('Euro 2012 Schedule'!J21&lt;&gt;"",'Euro 2012 Schedule'!L21&lt;&gt;""),IF('Euro 2012 Schedule'!J21&lt;'Euro 2012 Schedule'!L21,'Euro 2012 Schedule'!N21,""),"")</f>
        <v/>
      </c>
      <c r="AS12" s="83" t="str">
        <f>IF(AND('Euro 2012 Schedule'!J21&lt;&gt;"",'Euro 2012 Schedule'!L21&lt;&gt;""),IF('Euro 2012 Schedule'!J21='Euro 2012 Schedule'!L21,'Euro 2012 Schedule'!N21,""),"")</f>
        <v/>
      </c>
      <c r="AT12" s="83" t="str">
        <f>IF(AND('Euro 2012 Schedule'!J21&lt;&gt;"",'Euro 2012 Schedule'!L21&lt;&gt;""),IF('Euro 2012 Schedule'!J21&lt;'Euro 2012 Schedule'!L21,'Euro 2012 Schedule'!H21,""),"")</f>
        <v/>
      </c>
      <c r="AU12" s="83">
        <f>IF(AND('Euro 2012 Schedule'!J21&lt;&gt;"",'Euro 2012 Schedule'!L21&lt;&gt;""),'Euro 2012 Schedule'!L21,0)</f>
        <v>0</v>
      </c>
      <c r="AV12" s="83">
        <v>1</v>
      </c>
      <c r="AW12" s="83" t="str">
        <f t="shared" si="4"/>
        <v/>
      </c>
      <c r="AX12" s="83" t="str">
        <f t="shared" si="5"/>
        <v/>
      </c>
      <c r="AY12" s="83" t="str">
        <f t="shared" si="6"/>
        <v/>
      </c>
      <c r="AZ12" s="83" t="str">
        <f t="shared" si="7"/>
        <v/>
      </c>
      <c r="BA12" s="83" t="str">
        <f t="shared" si="8"/>
        <v/>
      </c>
      <c r="BB12" s="83" t="str">
        <f t="shared" si="1"/>
        <v/>
      </c>
      <c r="BC12" s="83">
        <v>10</v>
      </c>
      <c r="BD12" s="83" t="str">
        <f>'Euro 2012 Schedule'!H22</f>
        <v>Poland</v>
      </c>
      <c r="BE12" s="83" t="str">
        <f>IF(AND('Euro 2012 Schedule'!J22&lt;&gt;"",'Euro 2012 Schedule'!L22&lt;&gt;""),'Euro 2012 Schedule'!J22,"")</f>
        <v/>
      </c>
      <c r="BF12" s="83" t="str">
        <f>IF(AND('Euro 2012 Schedule'!L22&lt;&gt;"",'Euro 2012 Schedule'!J22&lt;&gt;""),'Euro 2012 Schedule'!L22,"")</f>
        <v/>
      </c>
      <c r="BG12" s="83" t="str">
        <f>'Euro 2012 Schedule'!N22</f>
        <v>Russia</v>
      </c>
    </row>
    <row r="13" spans="1:100" x14ac:dyDescent="0.2">
      <c r="A13" s="83">
        <f>K13+L13+M13+N13</f>
        <v>4</v>
      </c>
      <c r="B13" s="83" t="str">
        <f>'Euro 2012 Schedule'!N16</f>
        <v>Portugal</v>
      </c>
      <c r="C13" s="83">
        <f>SUMIF(AN$4:AN$27,B13,AV$4:AV$27)+SUMIF(AR$4:AR$27,B13,AV$4:AV$27)</f>
        <v>0</v>
      </c>
      <c r="D13" s="83">
        <f>SUMIF(AO$4:AO$27,B13,AV$4:AV$27)+SUMIF(AS$4:AS$27,B13,AV$4:AV$27)</f>
        <v>0</v>
      </c>
      <c r="E13" s="83">
        <f>SUMIF(AP$4:AP$27,B13,AV$4:AV$27)+SUMIF(AT$4:AT$27,B13,AV$4:AV$27)</f>
        <v>0</v>
      </c>
      <c r="F13" s="83">
        <f>SUMIF($BD$3:$BD$26,B13,$BE$3:$BE$26)+SUMIF($BG$3:$BG$26,B13,$BF$3:$BF$26)</f>
        <v>0</v>
      </c>
      <c r="G13" s="83">
        <f>SUMIF($BG$3:$BG$26,B13,$BE$3:$BE$26)+SUMIF($BD$3:$BD$26,B13,$BF$3:$BF$26)</f>
        <v>0</v>
      </c>
      <c r="H13" s="83">
        <f>F13-G13+100</f>
        <v>100</v>
      </c>
      <c r="I13" s="82">
        <f>C13*3+D13</f>
        <v>0</v>
      </c>
      <c r="J13" s="83">
        <v>31202</v>
      </c>
      <c r="K13" s="83">
        <f>RANK(I13,I$11:I$14)</f>
        <v>1</v>
      </c>
      <c r="L13" s="83">
        <f>SUMPRODUCT((I$11:I$14=I13)*(H$11:H$14&gt;H13))</f>
        <v>0</v>
      </c>
      <c r="M13" s="83">
        <f>SUMPRODUCT((I$11:I$14=I13)*(H$11:H$14=H13)*(F$11:F$14&gt;F13))</f>
        <v>0</v>
      </c>
      <c r="N13" s="83">
        <f>SUMPRODUCT((I$11:I$14=I13)*(H$11:H$14=H13)*(F$11:F$14=F13)*(J$11:J$14&gt;J13))</f>
        <v>3</v>
      </c>
      <c r="O13" s="83">
        <f>IF(X13=5,3,IF(X13=6,4,X13))</f>
        <v>3</v>
      </c>
      <c r="P13" s="83" t="str">
        <f>VLOOKUP(3,A$11:B$14,2,FALSE)</f>
        <v>Denmark</v>
      </c>
      <c r="Q13" s="83">
        <f>SUMIF(B$4:B$28,P13,F$4:F$28)</f>
        <v>0</v>
      </c>
      <c r="R13" s="83">
        <f>SUMIF(B$4:B$28,P13,H$4:H$28)</f>
        <v>100</v>
      </c>
      <c r="S13" s="82">
        <f>SUMIF(B$4:B$28,P13,I$4:I$28)</f>
        <v>0</v>
      </c>
      <c r="T13" s="83">
        <f t="shared" si="9"/>
        <v>1</v>
      </c>
      <c r="U13" s="83">
        <f t="shared" si="9"/>
        <v>0</v>
      </c>
      <c r="V13" s="83">
        <f t="shared" si="9"/>
        <v>0</v>
      </c>
      <c r="W13" s="83">
        <f>SUMIF($B$4:$B$28,$P13,J$4:J$28)</f>
        <v>31205</v>
      </c>
      <c r="X13" s="83">
        <f>IF(Y13=0,T13,T13+AG13+AH13+AI13+AJ13+AK13+AL13)</f>
        <v>3</v>
      </c>
      <c r="Y13" s="83" t="str">
        <f>IF(S13=S12,IF(COUNTIF(S$11:S$14,S13)=1,0,P13),0)</f>
        <v>Denmark</v>
      </c>
      <c r="Z13" s="83">
        <f>SUMIF($AW$4:$AW$27,Y13,$AV$4:$AV$27)+SUMIF($AZ$4:$AZ$27,Y13,$AV$4:$AV$27)</f>
        <v>0</v>
      </c>
      <c r="AA13" s="83">
        <f>SUMIF($AX$4:$AX$27,$Y13,$AV$4:$AV$27)+SUMIF($BA$4:$BA$27,$Y13,$AV$4:$AV$27)</f>
        <v>0</v>
      </c>
      <c r="AB13" s="83">
        <f>SUMIF($AY$4:$AY$27,$Y13,$AV$4:$AV$27)+SUMIF($BB$4:$BB$27,$Y13,$AV$4:$AV$27)</f>
        <v>0</v>
      </c>
      <c r="AC13" s="83">
        <f t="shared" si="12"/>
        <v>0</v>
      </c>
      <c r="AD13" s="83">
        <f t="shared" si="13"/>
        <v>0</v>
      </c>
      <c r="AE13" s="83">
        <f>AC13-AD13+100</f>
        <v>100</v>
      </c>
      <c r="AF13" s="82">
        <f>IF(Y13&lt;&gt;0,Z13*3+AA13,"")</f>
        <v>0</v>
      </c>
      <c r="AG13" s="83">
        <f>IF(Y13&lt;&gt;0,RANK(AF13,AF$11:AF$14)-1,5)</f>
        <v>0</v>
      </c>
      <c r="AH13" s="83">
        <f>IF(Y13&lt;&gt;0,SUMPRODUCT((AF$11:AF$14=AF13)*(AE$11:AE$14&gt;AE13)),5)</f>
        <v>0</v>
      </c>
      <c r="AI13" s="83">
        <f>IF(Y13&lt;&gt;0,SUMPRODUCT((AF$11:AF$14=AF13)*(AE$11:AE$14=AE13)*(AC$11:AC$14&gt;AC13)),5)</f>
        <v>0</v>
      </c>
      <c r="AJ13" s="83">
        <f>IF(Y13&lt;&gt;0,SUMPRODUCT(($AF$11:$AF$14=AF13)*($AE$11:$AE$14=AE13)*($AC$11:$AC$14=AC13)*($R$11:$R$14&gt;R13)),5)</f>
        <v>0</v>
      </c>
      <c r="AK13" s="83">
        <f>IF(Y13&lt;&gt;0,SUMPRODUCT(($AF$11:$AF$14=AF13)*($AE$11:$AE$14=AE13)*($AC$11:$AC$14=AC13)*($R$11:$R$14=R13)*($Q$11:$Q$14&gt;Q13)),5)</f>
        <v>0</v>
      </c>
      <c r="AL13" s="83">
        <f>IF($Y13&lt;&gt;0,SUMPRODUCT(($AF$11:$AF$14=$AF13)*($AE$11:$AE$14=$AE13)*($AC$11:$AC$14=$AC13)*($R$11:$R$14=$R13)*($Q$11:$Q$14=$Q13)*($W$11:$W$14&gt;$W13)),5)</f>
        <v>2</v>
      </c>
      <c r="AM13" s="83">
        <v>10</v>
      </c>
      <c r="AN13" s="83" t="str">
        <f>IF(AND('Euro 2012 Schedule'!J22&lt;&gt;"",'Euro 2012 Schedule'!L22&lt;&gt;""),IF('Euro 2012 Schedule'!J22&gt;'Euro 2012 Schedule'!L22,'Euro 2012 Schedule'!H22,""),"")</f>
        <v/>
      </c>
      <c r="AO13" s="83" t="str">
        <f>IF(AND('Euro 2012 Schedule'!J22&lt;&gt;"",'Euro 2012 Schedule'!L22&lt;&gt;""),IF('Euro 2012 Schedule'!J22='Euro 2012 Schedule'!L22,'Euro 2012 Schedule'!H22,""),"")</f>
        <v/>
      </c>
      <c r="AP13" s="83" t="str">
        <f>IF(AND('Euro 2012 Schedule'!J22&lt;&gt;"",'Euro 2012 Schedule'!L22&lt;&gt;""),IF('Euro 2012 Schedule'!J22&gt;'Euro 2012 Schedule'!L22,'Euro 2012 Schedule'!N22,""),"")</f>
        <v/>
      </c>
      <c r="AQ13" s="83">
        <f>IF(AND('Euro 2012 Schedule'!J22&lt;&gt;"",'Euro 2012 Schedule'!L22&lt;&gt;""),'Euro 2012 Schedule'!J22,0)</f>
        <v>0</v>
      </c>
      <c r="AR13" s="83" t="str">
        <f>IF(AND('Euro 2012 Schedule'!J22&lt;&gt;"",'Euro 2012 Schedule'!L22&lt;&gt;""),IF('Euro 2012 Schedule'!J22&lt;'Euro 2012 Schedule'!L22,'Euro 2012 Schedule'!N22,""),"")</f>
        <v/>
      </c>
      <c r="AS13" s="83" t="str">
        <f>IF(AND('Euro 2012 Schedule'!J22&lt;&gt;"",'Euro 2012 Schedule'!L22&lt;&gt;""),IF('Euro 2012 Schedule'!J22='Euro 2012 Schedule'!L22,'Euro 2012 Schedule'!N22,""),"")</f>
        <v/>
      </c>
      <c r="AT13" s="83" t="str">
        <f>IF(AND('Euro 2012 Schedule'!J22&lt;&gt;"",'Euro 2012 Schedule'!L22&lt;&gt;""),IF('Euro 2012 Schedule'!J22&lt;'Euro 2012 Schedule'!L22,'Euro 2012 Schedule'!H22,""),"")</f>
        <v/>
      </c>
      <c r="AU13" s="83">
        <f>IF(AND('Euro 2012 Schedule'!J22&lt;&gt;"",'Euro 2012 Schedule'!L22&lt;&gt;""),'Euro 2012 Schedule'!L22,0)</f>
        <v>0</v>
      </c>
      <c r="AV13" s="83">
        <v>1</v>
      </c>
      <c r="AW13" s="83" t="str">
        <f t="shared" si="4"/>
        <v/>
      </c>
      <c r="AX13" s="83" t="str">
        <f t="shared" si="5"/>
        <v/>
      </c>
      <c r="AY13" s="83" t="str">
        <f t="shared" si="6"/>
        <v/>
      </c>
      <c r="AZ13" s="83" t="str">
        <f t="shared" si="7"/>
        <v/>
      </c>
      <c r="BA13" s="83" t="str">
        <f t="shared" si="8"/>
        <v/>
      </c>
      <c r="BB13" s="83" t="str">
        <f t="shared" si="1"/>
        <v/>
      </c>
      <c r="BC13" s="83">
        <v>11</v>
      </c>
      <c r="BD13" s="83" t="str">
        <f>'Euro 2012 Schedule'!H23</f>
        <v>Denmark</v>
      </c>
      <c r="BE13" s="83" t="str">
        <f>IF(AND('Euro 2012 Schedule'!J23&lt;&gt;"",'Euro 2012 Schedule'!L23&lt;&gt;""),'Euro 2012 Schedule'!J23,"")</f>
        <v/>
      </c>
      <c r="BF13" s="83" t="str">
        <f>IF(AND('Euro 2012 Schedule'!L23&lt;&gt;"",'Euro 2012 Schedule'!J23&lt;&gt;""),'Euro 2012 Schedule'!L23,"")</f>
        <v/>
      </c>
      <c r="BG13" s="83" t="str">
        <f>'Euro 2012 Schedule'!N23</f>
        <v>Portugal</v>
      </c>
    </row>
    <row r="14" spans="1:100" x14ac:dyDescent="0.2">
      <c r="A14" s="83">
        <f>K14+L14+M14+N14</f>
        <v>1</v>
      </c>
      <c r="B14" s="83" t="str">
        <f>'Euro 2012 Schedule'!H15</f>
        <v>Netherlands</v>
      </c>
      <c r="C14" s="83">
        <f>SUMIF(AN$4:AN$27,B14,AV$4:AV$27)+SUMIF(AR$4:AR$27,B14,AV$4:AV$27)</f>
        <v>0</v>
      </c>
      <c r="D14" s="83">
        <f>SUMIF(AO$4:AO$27,B14,AV$4:AV$27)+SUMIF(AS$4:AS$27,B14,AV$4:AV$27)</f>
        <v>0</v>
      </c>
      <c r="E14" s="83">
        <f>SUMIF(AP$4:AP$27,B14,AV$4:AV$27)+SUMIF(AT$4:AT$27,B14,AV$4:AV$27)</f>
        <v>0</v>
      </c>
      <c r="F14" s="83">
        <f>SUMIF($BD$3:$BD$26,B14,$BE$3:$BE$26)+SUMIF($BG$3:$BG$26,B14,$BF$3:$BF$26)</f>
        <v>0</v>
      </c>
      <c r="G14" s="83">
        <f>SUMIF($BG$3:$BG$26,B14,$BE$3:$BE$26)+SUMIF($BD$3:$BD$26,B14,$BF$3:$BF$26)</f>
        <v>0</v>
      </c>
      <c r="H14" s="83">
        <f>F14-G14+100</f>
        <v>100</v>
      </c>
      <c r="I14" s="82">
        <f>C14*3+D14</f>
        <v>0</v>
      </c>
      <c r="J14" s="83">
        <v>40860</v>
      </c>
      <c r="K14" s="83">
        <f>RANK(I14,I$11:I$14)</f>
        <v>1</v>
      </c>
      <c r="L14" s="83">
        <f>SUMPRODUCT((I$11:I$14=I14)*(H$11:H$14&gt;H14))</f>
        <v>0</v>
      </c>
      <c r="M14" s="83">
        <f>SUMPRODUCT((I$11:I$14=I14)*(H$11:H$14=H14)*(F$11:F$14&gt;F14))</f>
        <v>0</v>
      </c>
      <c r="N14" s="83">
        <f>SUMPRODUCT((I$11:I$14=I14)*(H$11:H$14=H14)*(F$11:F$14=F14)*(J$11:J$14&gt;J14))</f>
        <v>0</v>
      </c>
      <c r="O14" s="83">
        <f>IF(X14=X13,IF(X14=3,4,X14),IF(X14=5,3,IF(X14=6,4,X14)))</f>
        <v>4</v>
      </c>
      <c r="P14" s="83" t="str">
        <f>VLOOKUP(4,A$11:B$14,2,FALSE)</f>
        <v>Portugal</v>
      </c>
      <c r="Q14" s="83">
        <f>SUMIF(B$4:B$28,P14,F$4:F$28)</f>
        <v>0</v>
      </c>
      <c r="R14" s="83">
        <f>SUMIF(B$4:B$28,P14,H$4:H$28)</f>
        <v>100</v>
      </c>
      <c r="S14" s="82">
        <f>SUMIF(B$4:B$28,P14,I$4:I$28)</f>
        <v>0</v>
      </c>
      <c r="T14" s="83">
        <f t="shared" si="9"/>
        <v>1</v>
      </c>
      <c r="U14" s="83">
        <f t="shared" si="9"/>
        <v>0</v>
      </c>
      <c r="V14" s="83">
        <f t="shared" si="9"/>
        <v>0</v>
      </c>
      <c r="W14" s="83">
        <f>SUMIF($B$4:$B$28,$P14,J$4:J$28)</f>
        <v>31202</v>
      </c>
      <c r="X14" s="83">
        <f>IF(Y14=0,T14,T14+AG14+AH14+AI14+AJ14+AK14+AL14)</f>
        <v>4</v>
      </c>
      <c r="Y14" s="83" t="str">
        <f>IF(Y13=0,0,IF(COUNTIF(S$11:S$14,S14)=1,0,P14))</f>
        <v>Portugal</v>
      </c>
      <c r="Z14" s="83">
        <f>SUMIF($AW$4:$AW$27,Y14,$AV$4:$AV$27)+SUMIF($AZ$4:$AZ$27,Y14,$AV$4:$AV$27)</f>
        <v>0</v>
      </c>
      <c r="AA14" s="83">
        <f>SUMIF($AX$4:$AX$27,$Y14,$AV$4:$AV$27)+SUMIF($BA$4:$BA$27,$Y14,$AV$4:$AV$27)</f>
        <v>0</v>
      </c>
      <c r="AB14" s="83">
        <f>SUMIF($AY$4:$AY$27,$Y14,$AV$4:$AV$27)+SUMIF($BB$4:$BB$27,$Y14,$AV$4:$AV$27)</f>
        <v>0</v>
      </c>
      <c r="AC14" s="83">
        <f t="shared" si="12"/>
        <v>0</v>
      </c>
      <c r="AD14" s="83">
        <f t="shared" si="13"/>
        <v>0</v>
      </c>
      <c r="AE14" s="83">
        <f>AC14-AD14+100</f>
        <v>100</v>
      </c>
      <c r="AF14" s="82">
        <f>IF(Y14&lt;&gt;0,Z14*3+AA14,"")</f>
        <v>0</v>
      </c>
      <c r="AG14" s="83">
        <f>IF(Y14&lt;&gt;0,RANK(AF14,AF$11:AF$14)-1,5)</f>
        <v>0</v>
      </c>
      <c r="AH14" s="83">
        <f>IF(Y14&lt;&gt;0,SUMPRODUCT((AF$11:AF$14=AF14)*(AE$11:AE$14&gt;AE14)),5)</f>
        <v>0</v>
      </c>
      <c r="AI14" s="83">
        <f>IF(Y14&lt;&gt;0,SUMPRODUCT((AF$11:AF$14=AF14)*(AE$11:AE$14=AE14)*(AC$11:AC$14&gt;AC14)),5)</f>
        <v>0</v>
      </c>
      <c r="AJ14" s="83">
        <f>IF(Y14&lt;&gt;0,SUMPRODUCT(($AF$11:$AF$14=AF14)*($AE$11:$AE$14=AE14)*($AC$11:$AC$14=AC14)*($R$11:$R$14&gt;R14)),5)</f>
        <v>0</v>
      </c>
      <c r="AK14" s="83">
        <f>IF(Y14&lt;&gt;0,SUMPRODUCT(($AF$11:$AF$14=AF14)*($AE$11:$AE$14=AE14)*($AC$11:$AC$14=AC14)*($R$11:$R$14=R14)*($Q$11:$Q$14&gt;Q14)),5)</f>
        <v>0</v>
      </c>
      <c r="AL14" s="83">
        <f>IF($Y14&lt;&gt;0,SUMPRODUCT(($AF$11:$AF$14=$AF14)*($AE$11:$AE$14=$AE14)*($AC$11:$AC$14=$AC14)*($R$11:$R$14=$R14)*($Q$11:$Q$14=$Q14)*($W$11:$W$14&gt;$W14)),5)</f>
        <v>3</v>
      </c>
      <c r="AM14" s="83">
        <v>11</v>
      </c>
      <c r="AN14" s="83" t="str">
        <f>IF(AND('Euro 2012 Schedule'!J23&lt;&gt;"",'Euro 2012 Schedule'!L23&lt;&gt;""),IF('Euro 2012 Schedule'!J23&gt;'Euro 2012 Schedule'!L23,'Euro 2012 Schedule'!H23,""),"")</f>
        <v/>
      </c>
      <c r="AO14" s="83" t="str">
        <f>IF(AND('Euro 2012 Schedule'!J23&lt;&gt;"",'Euro 2012 Schedule'!L23&lt;&gt;""),IF('Euro 2012 Schedule'!J23='Euro 2012 Schedule'!L23,'Euro 2012 Schedule'!H23,""),"")</f>
        <v/>
      </c>
      <c r="AP14" s="83" t="str">
        <f>IF(AND('Euro 2012 Schedule'!J23&lt;&gt;"",'Euro 2012 Schedule'!L23&lt;&gt;""),IF('Euro 2012 Schedule'!J23&gt;'Euro 2012 Schedule'!L23,'Euro 2012 Schedule'!N23,""),"")</f>
        <v/>
      </c>
      <c r="AQ14" s="83">
        <f>IF(AND('Euro 2012 Schedule'!J23&lt;&gt;"",'Euro 2012 Schedule'!L23&lt;&gt;""),'Euro 2012 Schedule'!J23,0)</f>
        <v>0</v>
      </c>
      <c r="AR14" s="83" t="str">
        <f>IF(AND('Euro 2012 Schedule'!J23&lt;&gt;"",'Euro 2012 Schedule'!L23&lt;&gt;""),IF('Euro 2012 Schedule'!J23&lt;'Euro 2012 Schedule'!L23,'Euro 2012 Schedule'!N23,""),"")</f>
        <v/>
      </c>
      <c r="AS14" s="83" t="str">
        <f>IF(AND('Euro 2012 Schedule'!J23&lt;&gt;"",'Euro 2012 Schedule'!L23&lt;&gt;""),IF('Euro 2012 Schedule'!J23='Euro 2012 Schedule'!L23,'Euro 2012 Schedule'!N23,""),"")</f>
        <v/>
      </c>
      <c r="AT14" s="83" t="str">
        <f>IF(AND('Euro 2012 Schedule'!J23&lt;&gt;"",'Euro 2012 Schedule'!L23&lt;&gt;""),IF('Euro 2012 Schedule'!J23&lt;'Euro 2012 Schedule'!L23,'Euro 2012 Schedule'!H23,""),"")</f>
        <v/>
      </c>
      <c r="AU14" s="83">
        <f>IF(AND('Euro 2012 Schedule'!J23&lt;&gt;"",'Euro 2012 Schedule'!L23&lt;&gt;""),'Euro 2012 Schedule'!L23,0)</f>
        <v>0</v>
      </c>
      <c r="AV14" s="83">
        <v>1</v>
      </c>
      <c r="AW14" s="83" t="str">
        <f t="shared" si="4"/>
        <v/>
      </c>
      <c r="AX14" s="83" t="str">
        <f t="shared" si="5"/>
        <v/>
      </c>
      <c r="AY14" s="83" t="str">
        <f t="shared" si="6"/>
        <v/>
      </c>
      <c r="AZ14" s="83" t="str">
        <f t="shared" si="7"/>
        <v/>
      </c>
      <c r="BA14" s="83" t="str">
        <f t="shared" si="8"/>
        <v/>
      </c>
      <c r="BB14" s="83" t="str">
        <f t="shared" si="1"/>
        <v/>
      </c>
      <c r="BC14" s="83">
        <v>12</v>
      </c>
      <c r="BD14" s="83" t="str">
        <f>'Euro 2012 Schedule'!H24</f>
        <v>Netherlands</v>
      </c>
      <c r="BE14" s="83" t="str">
        <f>IF(AND('Euro 2012 Schedule'!J24&lt;&gt;"",'Euro 2012 Schedule'!L24&lt;&gt;""),'Euro 2012 Schedule'!J24,"")</f>
        <v/>
      </c>
      <c r="BF14" s="83" t="str">
        <f>IF(AND('Euro 2012 Schedule'!L24&lt;&gt;"",'Euro 2012 Schedule'!J24&lt;&gt;""),'Euro 2012 Schedule'!L24,"")</f>
        <v/>
      </c>
      <c r="BG14" s="83" t="str">
        <f>'Euro 2012 Schedule'!N24</f>
        <v>Germany</v>
      </c>
    </row>
    <row r="15" spans="1:100" x14ac:dyDescent="0.2">
      <c r="A15" s="83"/>
      <c r="B15" s="83"/>
      <c r="C15" s="83"/>
      <c r="D15" s="83"/>
      <c r="E15" s="83"/>
      <c r="F15" s="83"/>
      <c r="G15" s="83"/>
      <c r="H15" s="83"/>
      <c r="I15" s="82"/>
      <c r="J15" s="83"/>
      <c r="K15" s="83"/>
      <c r="L15" s="83"/>
      <c r="M15" s="83"/>
      <c r="N15" s="83"/>
      <c r="O15" s="83"/>
      <c r="P15" s="83"/>
      <c r="Q15" s="83"/>
      <c r="R15" s="83"/>
      <c r="S15" s="82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2"/>
      <c r="AG15" s="83"/>
      <c r="AH15" s="83"/>
      <c r="AI15" s="83"/>
      <c r="AJ15" s="83"/>
      <c r="AK15" s="83"/>
      <c r="AL15" s="83"/>
      <c r="AM15" s="83">
        <v>12</v>
      </c>
      <c r="AN15" s="83" t="str">
        <f>IF(AND('Euro 2012 Schedule'!J24&lt;&gt;"",'Euro 2012 Schedule'!L24&lt;&gt;""),IF('Euro 2012 Schedule'!J24&gt;'Euro 2012 Schedule'!L24,'Euro 2012 Schedule'!H24,""),"")</f>
        <v/>
      </c>
      <c r="AO15" s="83" t="str">
        <f>IF(AND('Euro 2012 Schedule'!J24&lt;&gt;"",'Euro 2012 Schedule'!L24&lt;&gt;""),IF('Euro 2012 Schedule'!J24='Euro 2012 Schedule'!L24,'Euro 2012 Schedule'!H24,""),"")</f>
        <v/>
      </c>
      <c r="AP15" s="83" t="str">
        <f>IF(AND('Euro 2012 Schedule'!J24&lt;&gt;"",'Euro 2012 Schedule'!L24&lt;&gt;""),IF('Euro 2012 Schedule'!J24&gt;'Euro 2012 Schedule'!L24,'Euro 2012 Schedule'!N24,""),"")</f>
        <v/>
      </c>
      <c r="AQ15" s="83">
        <f>IF(AND('Euro 2012 Schedule'!J24&lt;&gt;"",'Euro 2012 Schedule'!L24&lt;&gt;""),'Euro 2012 Schedule'!J24,0)</f>
        <v>0</v>
      </c>
      <c r="AR15" s="83" t="str">
        <f>IF(AND('Euro 2012 Schedule'!J24&lt;&gt;"",'Euro 2012 Schedule'!L24&lt;&gt;""),IF('Euro 2012 Schedule'!J24&lt;'Euro 2012 Schedule'!L24,'Euro 2012 Schedule'!N24,""),"")</f>
        <v/>
      </c>
      <c r="AS15" s="83" t="str">
        <f>IF(AND('Euro 2012 Schedule'!J24&lt;&gt;"",'Euro 2012 Schedule'!L24&lt;&gt;""),IF('Euro 2012 Schedule'!J24='Euro 2012 Schedule'!L24,'Euro 2012 Schedule'!N24,""),"")</f>
        <v/>
      </c>
      <c r="AT15" s="83" t="str">
        <f>IF(AND('Euro 2012 Schedule'!J24&lt;&gt;"",'Euro 2012 Schedule'!L24&lt;&gt;""),IF('Euro 2012 Schedule'!J24&lt;'Euro 2012 Schedule'!L24,'Euro 2012 Schedule'!H24,""),"")</f>
        <v/>
      </c>
      <c r="AU15" s="83">
        <f>IF(AND('Euro 2012 Schedule'!J24&lt;&gt;"",'Euro 2012 Schedule'!L24&lt;&gt;""),'Euro 2012 Schedule'!L24,0)</f>
        <v>0</v>
      </c>
      <c r="AV15" s="83">
        <v>1</v>
      </c>
      <c r="AW15" s="83" t="str">
        <f t="shared" si="4"/>
        <v/>
      </c>
      <c r="AX15" s="83" t="str">
        <f t="shared" si="5"/>
        <v/>
      </c>
      <c r="AY15" s="83" t="str">
        <f t="shared" si="6"/>
        <v/>
      </c>
      <c r="AZ15" s="83" t="str">
        <f t="shared" si="7"/>
        <v/>
      </c>
      <c r="BA15" s="83" t="str">
        <f t="shared" si="8"/>
        <v/>
      </c>
      <c r="BB15" s="83" t="str">
        <f t="shared" si="1"/>
        <v/>
      </c>
      <c r="BC15" s="83">
        <v>13</v>
      </c>
      <c r="BD15" s="83" t="str">
        <f>'Euro 2012 Schedule'!H25</f>
        <v>Italy</v>
      </c>
      <c r="BE15" s="83" t="str">
        <f>IF(AND('Euro 2012 Schedule'!J25&lt;&gt;"",'Euro 2012 Schedule'!L25&lt;&gt;""),'Euro 2012 Schedule'!J25,"")</f>
        <v/>
      </c>
      <c r="BF15" s="83" t="str">
        <f>IF(AND('Euro 2012 Schedule'!L25&lt;&gt;"",'Euro 2012 Schedule'!J25&lt;&gt;""),'Euro 2012 Schedule'!L25,"")</f>
        <v/>
      </c>
      <c r="BG15" s="83" t="str">
        <f>'Euro 2012 Schedule'!N25</f>
        <v>Croatia</v>
      </c>
    </row>
    <row r="16" spans="1:100" x14ac:dyDescent="0.2">
      <c r="A16" s="83"/>
      <c r="B16" s="83" t="s">
        <v>21</v>
      </c>
      <c r="C16" s="83" t="s">
        <v>16</v>
      </c>
      <c r="D16" s="83" t="s">
        <v>17</v>
      </c>
      <c r="E16" s="83" t="s">
        <v>18</v>
      </c>
      <c r="F16" s="83" t="s">
        <v>23</v>
      </c>
      <c r="G16" s="83" t="s">
        <v>24</v>
      </c>
      <c r="H16" s="83" t="s">
        <v>449</v>
      </c>
      <c r="I16" s="82" t="s">
        <v>305</v>
      </c>
      <c r="J16" s="83"/>
      <c r="K16" s="83"/>
      <c r="L16" s="83"/>
      <c r="M16" s="83"/>
      <c r="N16" s="83"/>
      <c r="O16" s="83"/>
      <c r="P16" s="83"/>
      <c r="Q16" s="83"/>
      <c r="R16" s="83"/>
      <c r="S16" s="82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2"/>
      <c r="AG16" s="83"/>
      <c r="AH16" s="83"/>
      <c r="AI16" s="83"/>
      <c r="AJ16" s="83"/>
      <c r="AK16" s="83"/>
      <c r="AL16" s="83"/>
      <c r="AM16" s="83">
        <v>13</v>
      </c>
      <c r="AN16" s="83" t="str">
        <f>IF(AND('Euro 2012 Schedule'!J25&lt;&gt;"",'Euro 2012 Schedule'!L25&lt;&gt;""),IF('Euro 2012 Schedule'!J25&gt;'Euro 2012 Schedule'!L25,'Euro 2012 Schedule'!H25,""),"")</f>
        <v/>
      </c>
      <c r="AO16" s="83" t="str">
        <f>IF(AND('Euro 2012 Schedule'!J25&lt;&gt;"",'Euro 2012 Schedule'!L25&lt;&gt;""),IF('Euro 2012 Schedule'!J25='Euro 2012 Schedule'!L25,'Euro 2012 Schedule'!H25,""),"")</f>
        <v/>
      </c>
      <c r="AP16" s="83" t="str">
        <f>IF(AND('Euro 2012 Schedule'!J25&lt;&gt;"",'Euro 2012 Schedule'!L25&lt;&gt;""),IF('Euro 2012 Schedule'!J25&gt;'Euro 2012 Schedule'!L25,'Euro 2012 Schedule'!N25,""),"")</f>
        <v/>
      </c>
      <c r="AQ16" s="83">
        <f>IF(AND('Euro 2012 Schedule'!J25&lt;&gt;"",'Euro 2012 Schedule'!L25&lt;&gt;""),'Euro 2012 Schedule'!J25,0)</f>
        <v>0</v>
      </c>
      <c r="AR16" s="83" t="str">
        <f>IF(AND('Euro 2012 Schedule'!J25&lt;&gt;"",'Euro 2012 Schedule'!L25&lt;&gt;""),IF('Euro 2012 Schedule'!J25&lt;'Euro 2012 Schedule'!L25,'Euro 2012 Schedule'!N25,""),"")</f>
        <v/>
      </c>
      <c r="AS16" s="83" t="str">
        <f>IF(AND('Euro 2012 Schedule'!J25&lt;&gt;"",'Euro 2012 Schedule'!L25&lt;&gt;""),IF('Euro 2012 Schedule'!J25='Euro 2012 Schedule'!L25,'Euro 2012 Schedule'!N25,""),"")</f>
        <v/>
      </c>
      <c r="AT16" s="83" t="str">
        <f>IF(AND('Euro 2012 Schedule'!J25&lt;&gt;"",'Euro 2012 Schedule'!L25&lt;&gt;""),IF('Euro 2012 Schedule'!J25&lt;'Euro 2012 Schedule'!L25,'Euro 2012 Schedule'!H25,""),"")</f>
        <v/>
      </c>
      <c r="AU16" s="83">
        <f>IF(AND('Euro 2012 Schedule'!J25&lt;&gt;"",'Euro 2012 Schedule'!L25&lt;&gt;""),'Euro 2012 Schedule'!L25,0)</f>
        <v>0</v>
      </c>
      <c r="AV16" s="83">
        <v>1</v>
      </c>
      <c r="AW16" s="83" t="str">
        <f t="shared" si="4"/>
        <v/>
      </c>
      <c r="AX16" s="83" t="str">
        <f t="shared" si="5"/>
        <v/>
      </c>
      <c r="AY16" s="83" t="str">
        <f t="shared" si="6"/>
        <v/>
      </c>
      <c r="AZ16" s="83" t="str">
        <f t="shared" si="7"/>
        <v/>
      </c>
      <c r="BA16" s="83" t="str">
        <f t="shared" si="8"/>
        <v/>
      </c>
      <c r="BB16" s="83" t="str">
        <f t="shared" si="1"/>
        <v/>
      </c>
      <c r="BC16" s="83">
        <v>14</v>
      </c>
      <c r="BD16" s="83" t="str">
        <f>'Euro 2012 Schedule'!H26</f>
        <v>Spain</v>
      </c>
      <c r="BE16" s="83" t="str">
        <f>IF(AND('Euro 2012 Schedule'!J26&lt;&gt;"",'Euro 2012 Schedule'!L26&lt;&gt;""),'Euro 2012 Schedule'!J26,"")</f>
        <v/>
      </c>
      <c r="BF16" s="83" t="str">
        <f>IF(AND('Euro 2012 Schedule'!L26&lt;&gt;"",'Euro 2012 Schedule'!J26&lt;&gt;""),'Euro 2012 Schedule'!L26,"")</f>
        <v/>
      </c>
      <c r="BG16" s="83" t="str">
        <f>'Euro 2012 Schedule'!N26</f>
        <v>Republic of Ireland</v>
      </c>
    </row>
    <row r="17" spans="1:59" x14ac:dyDescent="0.2">
      <c r="A17" s="83"/>
      <c r="B17" s="83"/>
      <c r="C17" s="83"/>
      <c r="D17" s="83"/>
      <c r="E17" s="83"/>
      <c r="F17" s="83"/>
      <c r="G17" s="83"/>
      <c r="H17" s="83"/>
      <c r="I17" s="82"/>
      <c r="J17" s="83"/>
      <c r="K17" s="83"/>
      <c r="L17" s="83"/>
      <c r="M17" s="83"/>
      <c r="N17" s="83"/>
      <c r="O17" s="83"/>
      <c r="P17" s="83"/>
      <c r="Q17" s="83"/>
      <c r="R17" s="83"/>
      <c r="S17" s="82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2"/>
      <c r="AG17" s="83"/>
      <c r="AH17" s="83"/>
      <c r="AI17" s="83"/>
      <c r="AJ17" s="83"/>
      <c r="AK17" s="83"/>
      <c r="AL17" s="83"/>
      <c r="AM17" s="83">
        <v>14</v>
      </c>
      <c r="AN17" s="83" t="str">
        <f>IF(AND('Euro 2012 Schedule'!J26&lt;&gt;"",'Euro 2012 Schedule'!L26&lt;&gt;""),IF('Euro 2012 Schedule'!J26&gt;'Euro 2012 Schedule'!L26,'Euro 2012 Schedule'!H26,""),"")</f>
        <v/>
      </c>
      <c r="AO17" s="83" t="str">
        <f>IF(AND('Euro 2012 Schedule'!J26&lt;&gt;"",'Euro 2012 Schedule'!L26&lt;&gt;""),IF('Euro 2012 Schedule'!J26='Euro 2012 Schedule'!L26,'Euro 2012 Schedule'!H26,""),"")</f>
        <v/>
      </c>
      <c r="AP17" s="83" t="str">
        <f>IF(AND('Euro 2012 Schedule'!J26&lt;&gt;"",'Euro 2012 Schedule'!L26&lt;&gt;""),IF('Euro 2012 Schedule'!J26&gt;'Euro 2012 Schedule'!L26,'Euro 2012 Schedule'!N26,""),"")</f>
        <v/>
      </c>
      <c r="AQ17" s="83">
        <f>IF(AND('Euro 2012 Schedule'!J26&lt;&gt;"",'Euro 2012 Schedule'!L26&lt;&gt;""),'Euro 2012 Schedule'!J26,0)</f>
        <v>0</v>
      </c>
      <c r="AR17" s="83" t="str">
        <f>IF(AND('Euro 2012 Schedule'!J26&lt;&gt;"",'Euro 2012 Schedule'!L26&lt;&gt;""),IF('Euro 2012 Schedule'!J26&lt;'Euro 2012 Schedule'!L26,'Euro 2012 Schedule'!N26,""),"")</f>
        <v/>
      </c>
      <c r="AS17" s="83" t="str">
        <f>IF(AND('Euro 2012 Schedule'!J26&lt;&gt;"",'Euro 2012 Schedule'!L26&lt;&gt;""),IF('Euro 2012 Schedule'!J26='Euro 2012 Schedule'!L26,'Euro 2012 Schedule'!N26,""),"")</f>
        <v/>
      </c>
      <c r="AT17" s="83" t="str">
        <f>IF(AND('Euro 2012 Schedule'!J26&lt;&gt;"",'Euro 2012 Schedule'!L26&lt;&gt;""),IF('Euro 2012 Schedule'!J26&lt;'Euro 2012 Schedule'!L26,'Euro 2012 Schedule'!H26,""),"")</f>
        <v/>
      </c>
      <c r="AU17" s="83">
        <f>IF(AND('Euro 2012 Schedule'!J26&lt;&gt;"",'Euro 2012 Schedule'!L26&lt;&gt;""),'Euro 2012 Schedule'!L26,0)</f>
        <v>0</v>
      </c>
      <c r="AV17" s="83">
        <v>1</v>
      </c>
      <c r="AW17" s="83" t="str">
        <f t="shared" si="4"/>
        <v/>
      </c>
      <c r="AX17" s="83" t="str">
        <f t="shared" si="5"/>
        <v/>
      </c>
      <c r="AY17" s="83" t="str">
        <f t="shared" si="6"/>
        <v/>
      </c>
      <c r="AZ17" s="83" t="str">
        <f t="shared" si="7"/>
        <v/>
      </c>
      <c r="BA17" s="83" t="str">
        <f t="shared" si="8"/>
        <v/>
      </c>
      <c r="BB17" s="83" t="str">
        <f t="shared" si="1"/>
        <v/>
      </c>
      <c r="BC17" s="83">
        <v>15</v>
      </c>
      <c r="BD17" s="83" t="str">
        <f>'Euro 2012 Schedule'!H27</f>
        <v>Sweden</v>
      </c>
      <c r="BE17" s="83" t="str">
        <f>IF(AND('Euro 2012 Schedule'!J27&lt;&gt;"",'Euro 2012 Schedule'!L27&lt;&gt;""),'Euro 2012 Schedule'!J27,"")</f>
        <v/>
      </c>
      <c r="BF17" s="83" t="str">
        <f>IF(AND('Euro 2012 Schedule'!L27&lt;&gt;"",'Euro 2012 Schedule'!J27&lt;&gt;""),'Euro 2012 Schedule'!L27,"")</f>
        <v/>
      </c>
      <c r="BG17" s="83" t="str">
        <f>'Euro 2012 Schedule'!N27</f>
        <v>England</v>
      </c>
    </row>
    <row r="18" spans="1:59" x14ac:dyDescent="0.2">
      <c r="A18" s="83">
        <f>K18+L18+M18+N18</f>
        <v>4</v>
      </c>
      <c r="B18" s="83" t="str">
        <f>'Euro 2012 Schedule'!H18</f>
        <v>Republic of Ireland</v>
      </c>
      <c r="C18" s="83">
        <f>SUMIF(AN$4:AN$27,B18,AV$4:AV$27)+SUMIF(AR$4:AR$27,B18,AV$4:AV$27)</f>
        <v>0</v>
      </c>
      <c r="D18" s="83">
        <f>SUMIF(AO$4:AO$27,B18,AV$4:AV$27)+SUMIF(AS$4:AS$27,B18,AV$4:AV$27)</f>
        <v>0</v>
      </c>
      <c r="E18" s="83">
        <f>SUMIF(AP$4:AP$27,B18,AV$4:AV$27)+SUMIF(AT$4:AT$27,B18,AV$4:AV$27)</f>
        <v>0</v>
      </c>
      <c r="F18" s="83">
        <f>SUMIF($BD$3:$BD$26,B18,$BE$3:$BE$26)+SUMIF($BG$3:$BG$26,B18,$BF$3:$BF$26)</f>
        <v>0</v>
      </c>
      <c r="G18" s="83">
        <f>SUMIF($BG$3:$BG$26,B18,$BE$3:$BE$26)+SUMIF($BD$3:$BD$26,B18,$BF$3:$BF$26)</f>
        <v>0</v>
      </c>
      <c r="H18" s="83">
        <f>F18-G18+100</f>
        <v>100</v>
      </c>
      <c r="I18" s="82">
        <f>C18*3+D18</f>
        <v>0</v>
      </c>
      <c r="J18" s="83">
        <v>28203</v>
      </c>
      <c r="K18" s="83">
        <f>RANK(I18,I$18:I$21)</f>
        <v>1</v>
      </c>
      <c r="L18" s="83">
        <f>SUMPRODUCT((I$18:I$21=I18)*(H$18:H$21&gt;H18))</f>
        <v>0</v>
      </c>
      <c r="M18" s="83">
        <f>SUMPRODUCT((I$18:I$21=I18)*(H$18:H$21=H18)*(F$18:F$21&gt;F18))</f>
        <v>0</v>
      </c>
      <c r="N18" s="83">
        <f>SUMPRODUCT((I$18:I$21=I18)*(H$18:H$21=H18)*(F$18:F$21=F18)*(J$18:J$21&gt;J18))</f>
        <v>3</v>
      </c>
      <c r="O18" s="83">
        <f>X18</f>
        <v>1</v>
      </c>
      <c r="P18" s="83" t="str">
        <f>VLOOKUP(1,A$18:B$21,2,FALSE)</f>
        <v>Spain</v>
      </c>
      <c r="Q18" s="83">
        <f>SUMIF(B$4:B$28,P18,F$4:F$28)</f>
        <v>0</v>
      </c>
      <c r="R18" s="83">
        <f>SUMIF(B$4:B$28,P18,H$4:H$28)</f>
        <v>100</v>
      </c>
      <c r="S18" s="82">
        <f>SUMIF(B$4:B$28,P18,I$4:I$28)</f>
        <v>0</v>
      </c>
      <c r="T18" s="83">
        <f t="shared" ref="T18:V21" si="14">SUMIF($B$4:$B$28,$P18,K$4:K$28)</f>
        <v>1</v>
      </c>
      <c r="U18" s="83">
        <f t="shared" si="14"/>
        <v>0</v>
      </c>
      <c r="V18" s="83">
        <f t="shared" si="14"/>
        <v>0</v>
      </c>
      <c r="W18" s="83">
        <f>SUMIF($B$4:$B$28,$P18,J$4:J$28)</f>
        <v>43116</v>
      </c>
      <c r="X18" s="83">
        <f>IF(Y18=0,T18,T18+AG18+AH18+AI18+AJ18+AK18+AL18)</f>
        <v>1</v>
      </c>
      <c r="Y18" s="83" t="str">
        <f>IF(COUNTIF(S$18:S$21,S18)=1,0,P18)</f>
        <v>Spain</v>
      </c>
      <c r="Z18" s="83">
        <f>SUMIF($AW$4:$AW$27,Y18,$AV$4:$AV$27)+SUMIF($AZ$4:$AZ$27,Y18,$AV$4:$AV$27)</f>
        <v>0</v>
      </c>
      <c r="AA18" s="83">
        <f>SUMIF($AX$4:$AX$27,$Y18,$AV$4:$AV$27)+SUMIF($BA$4:$BA$27,$Y18,$AV$4:$AV$27)</f>
        <v>0</v>
      </c>
      <c r="AB18" s="83">
        <f>SUMIF($AY$4:$AY$27,$Y18,$AV$4:$AV$27)+SUMIF($BB$4:$BB$27,$Y18,$AV$4:$AV$27)</f>
        <v>0</v>
      </c>
      <c r="AC18" s="83">
        <f t="shared" ref="AC18:AC21" si="15">SUMIF(AW$4:AW$27,Y18,AQ$4:AQ$27)+SUMIF(AX$4:AX$27,Y18,AQ$4:AQ$27)+SUMIF(AY$4:AY$27,Y18,AU$4:AU$27)+SUMIF(AZ$4:AZ$27,Y18,AU$4:AU$27)+SUMIF(BA$4:BA$27,Y18,AU$4:AU$27)+SUMIF(BB$4:BB$27,Y18,AQ$4:AQ$27)</f>
        <v>0</v>
      </c>
      <c r="AD18" s="83">
        <f t="shared" ref="AD18:AD21" si="16">SUMIF(AW$4:AW$27,Y18,AU$4:AU$27)+SUMIF(AX$4:AX$27,Y18,AU$4:AU$27)+SUMIF(AY$4:AY$27,Y18,AQ$4:AQ$27)+SUMIF(AZ$4:AZ$27,Y18,AQ$4:AQ$27)+SUMIF(BA$4:BA$27,Y18,AQ$4:AQ$27)+SUMIF(BB$4:BB$27,Y18,AU$4:AU$27)</f>
        <v>0</v>
      </c>
      <c r="AE18" s="83">
        <f>AC18-AD18+100</f>
        <v>100</v>
      </c>
      <c r="AF18" s="82">
        <f>IF(Y18&lt;&gt;0,Z18*3+AA18,"")</f>
        <v>0</v>
      </c>
      <c r="AG18" s="83">
        <f>IF(Y18&lt;&gt;0,RANK(AF18,AF$18:AF$21)-1,5)</f>
        <v>0</v>
      </c>
      <c r="AH18" s="83">
        <f>IF(Y18&lt;&gt;0,SUMPRODUCT((AF$18:AF$21=AF18)*(AE$18:AE$21&gt;AE18)),5)</f>
        <v>0</v>
      </c>
      <c r="AI18" s="83">
        <f>IF(Y18&lt;&gt;0,SUMPRODUCT((AF$18:AF$21=AF18)*(AE$18:AE$21=AE18)*(AC$18:AC$21&gt;AC18)),5)</f>
        <v>0</v>
      </c>
      <c r="AJ18" s="83">
        <f>IF(Y18&lt;&gt;0,SUMPRODUCT(($AF$18:$AF$21=AF18)*($AE$18:$AE$21=AE18)*($AC$18:$AC$21=AC18)*($R$18:$R$21&gt;R18)),5)</f>
        <v>0</v>
      </c>
      <c r="AK18" s="83">
        <f>IF(Y18&lt;&gt;0,SUMPRODUCT(($AF$18:$AF$21=AF18)*($AE$18:$AE$21=AE18)*($AC$18:$AC$21=AC18)*($R$18:$R$21=R18)*($Q$18:$Q$21&gt;Q18)),5)</f>
        <v>0</v>
      </c>
      <c r="AL18" s="83">
        <f>IF($Y18&lt;&gt;0,SUMPRODUCT(($AF$18:$AF$21=$AF18)*($AE$18:$AE$21=$AE18)*($AC$18:$AC$21=$AC18)*($R$18:$R$21=$R18)*($Q$18:$Q$21=$Q18)*($W$18:$W$21&gt;$W18)),5)</f>
        <v>0</v>
      </c>
      <c r="AM18" s="83">
        <v>15</v>
      </c>
      <c r="AN18" s="83" t="str">
        <f>IF(AND('Euro 2012 Schedule'!J27&lt;&gt;"",'Euro 2012 Schedule'!L27&lt;&gt;""),IF('Euro 2012 Schedule'!J27&gt;'Euro 2012 Schedule'!L27,'Euro 2012 Schedule'!H27,""),"")</f>
        <v/>
      </c>
      <c r="AO18" s="83" t="str">
        <f>IF(AND('Euro 2012 Schedule'!J27&lt;&gt;"",'Euro 2012 Schedule'!L27&lt;&gt;""),IF('Euro 2012 Schedule'!J27='Euro 2012 Schedule'!L27,'Euro 2012 Schedule'!H27,""),"")</f>
        <v/>
      </c>
      <c r="AP18" s="83" t="str">
        <f>IF(AND('Euro 2012 Schedule'!J27&lt;&gt;"",'Euro 2012 Schedule'!L27&lt;&gt;""),IF('Euro 2012 Schedule'!J27&gt;'Euro 2012 Schedule'!L27,'Euro 2012 Schedule'!N27,""),"")</f>
        <v/>
      </c>
      <c r="AQ18" s="83">
        <f>IF(AND('Euro 2012 Schedule'!J27&lt;&gt;"",'Euro 2012 Schedule'!L27&lt;&gt;""),'Euro 2012 Schedule'!J27,0)</f>
        <v>0</v>
      </c>
      <c r="AR18" s="83" t="str">
        <f>IF(AND('Euro 2012 Schedule'!J27&lt;&gt;"",'Euro 2012 Schedule'!L27&lt;&gt;""),IF('Euro 2012 Schedule'!J27&lt;'Euro 2012 Schedule'!L27,'Euro 2012 Schedule'!N27,""),"")</f>
        <v/>
      </c>
      <c r="AS18" s="83" t="str">
        <f>IF(AND('Euro 2012 Schedule'!J27&lt;&gt;"",'Euro 2012 Schedule'!L27&lt;&gt;""),IF('Euro 2012 Schedule'!J27='Euro 2012 Schedule'!L27,'Euro 2012 Schedule'!N27,""),"")</f>
        <v/>
      </c>
      <c r="AT18" s="83" t="str">
        <f>IF(AND('Euro 2012 Schedule'!J27&lt;&gt;"",'Euro 2012 Schedule'!L27&lt;&gt;""),IF('Euro 2012 Schedule'!J27&lt;'Euro 2012 Schedule'!L27,'Euro 2012 Schedule'!H27,""),"")</f>
        <v/>
      </c>
      <c r="AU18" s="83">
        <f>IF(AND('Euro 2012 Schedule'!J27&lt;&gt;"",'Euro 2012 Schedule'!L27&lt;&gt;""),'Euro 2012 Schedule'!L27,0)</f>
        <v>0</v>
      </c>
      <c r="AV18" s="83">
        <v>1</v>
      </c>
      <c r="AW18" s="83" t="str">
        <f t="shared" si="4"/>
        <v/>
      </c>
      <c r="AX18" s="83" t="str">
        <f t="shared" si="5"/>
        <v/>
      </c>
      <c r="AY18" s="83" t="str">
        <f t="shared" si="6"/>
        <v/>
      </c>
      <c r="AZ18" s="83" t="str">
        <f t="shared" si="7"/>
        <v/>
      </c>
      <c r="BA18" s="83" t="str">
        <f t="shared" si="8"/>
        <v/>
      </c>
      <c r="BB18" s="83" t="str">
        <f t="shared" si="1"/>
        <v/>
      </c>
      <c r="BC18" s="83">
        <v>16</v>
      </c>
      <c r="BD18" s="83" t="str">
        <f>'Euro 2012 Schedule'!H28</f>
        <v>Ukraine</v>
      </c>
      <c r="BE18" s="83" t="str">
        <f>IF(AND('Euro 2012 Schedule'!J28&lt;&gt;"",'Euro 2012 Schedule'!L28&lt;&gt;""),'Euro 2012 Schedule'!J28,"")</f>
        <v/>
      </c>
      <c r="BF18" s="83" t="str">
        <f>IF(AND('Euro 2012 Schedule'!L28&lt;&gt;"",'Euro 2012 Schedule'!J28&lt;&gt;""),'Euro 2012 Schedule'!L28,"")</f>
        <v/>
      </c>
      <c r="BG18" s="83" t="str">
        <f>'Euro 2012 Schedule'!N28</f>
        <v>France</v>
      </c>
    </row>
    <row r="19" spans="1:59" x14ac:dyDescent="0.2">
      <c r="A19" s="83">
        <f>K19+L19+M19+N19</f>
        <v>3</v>
      </c>
      <c r="B19" s="83" t="str">
        <f>'Euro 2012 Schedule'!N18</f>
        <v>Croatia</v>
      </c>
      <c r="C19" s="83">
        <f>SUMIF(AN$4:AN$27,B19,AV$4:AV$27)+SUMIF(AR$4:AR$27,B19,AV$4:AV$27)</f>
        <v>0</v>
      </c>
      <c r="D19" s="83">
        <f>SUMIF(AO$4:AO$27,B19,AV$4:AV$27)+SUMIF(AS$4:AS$27,B19,AV$4:AV$27)</f>
        <v>0</v>
      </c>
      <c r="E19" s="83">
        <f>SUMIF(AP$4:AP$27,B19,AV$4:AV$27)+SUMIF(AT$4:AT$27,B19,AV$4:AV$27)</f>
        <v>0</v>
      </c>
      <c r="F19" s="83">
        <f>SUMIF($BD$3:$BD$26,B19,$BE$3:$BE$26)+SUMIF($BG$3:$BG$26,B19,$BF$3:$BF$26)</f>
        <v>0</v>
      </c>
      <c r="G19" s="83">
        <f>SUMIF($BG$3:$BG$26,B19,$BE$3:$BE$26)+SUMIF($BD$3:$BD$26,B19,$BF$3:$BF$26)</f>
        <v>0</v>
      </c>
      <c r="H19" s="83">
        <f>F19-G19+100</f>
        <v>100</v>
      </c>
      <c r="I19" s="82">
        <f>C19*3+D19</f>
        <v>0</v>
      </c>
      <c r="J19" s="83">
        <v>32723</v>
      </c>
      <c r="K19" s="83">
        <f>RANK(I19,I$18:I$21)</f>
        <v>1</v>
      </c>
      <c r="L19" s="83">
        <f>SUMPRODUCT((I$18:I$21=I19)*(H$18:H$21&gt;H19))</f>
        <v>0</v>
      </c>
      <c r="M19" s="83">
        <f>SUMPRODUCT((I$18:I$21=I19)*(H$18:H$21=H19)*(F$18:F$21&gt;F19))</f>
        <v>0</v>
      </c>
      <c r="N19" s="83">
        <f>SUMPRODUCT((I$18:I$21=I19)*(H$18:H$21=H19)*(F$18:F$21=F19)*(J$18:J$21&gt;J19))</f>
        <v>2</v>
      </c>
      <c r="O19" s="83">
        <f>X19</f>
        <v>2</v>
      </c>
      <c r="P19" s="83" t="str">
        <f>VLOOKUP(2,A$18:B$21,2,FALSE)</f>
        <v>Italy</v>
      </c>
      <c r="Q19" s="83">
        <f>SUMIF(B$4:B$28,P19,F$4:F$28)</f>
        <v>0</v>
      </c>
      <c r="R19" s="83">
        <f>SUMIF(B$4:B$28,P19,H$4:H$28)</f>
        <v>100</v>
      </c>
      <c r="S19" s="82">
        <f>SUMIF(B$4:B$28,P19,I$4:I$28)</f>
        <v>0</v>
      </c>
      <c r="T19" s="83">
        <f t="shared" si="14"/>
        <v>1</v>
      </c>
      <c r="U19" s="83">
        <f t="shared" si="14"/>
        <v>0</v>
      </c>
      <c r="V19" s="83">
        <f t="shared" si="14"/>
        <v>0</v>
      </c>
      <c r="W19" s="83">
        <f>SUMIF($B$4:$B$28,$P19,J$4:J$28)</f>
        <v>34357</v>
      </c>
      <c r="X19" s="83">
        <f>IF(Y19=0,T19,T19+AG19+AH19+AI19+AJ19+AK19+AL19)</f>
        <v>2</v>
      </c>
      <c r="Y19" s="83" t="str">
        <f>IF(COUNTIF(S$18:S$21,S19)=1,0,P19)</f>
        <v>Italy</v>
      </c>
      <c r="Z19" s="83">
        <f>SUMIF($AW$4:$AW$27,Y19,$AV$4:$AV$27)+SUMIF($AZ$4:$AZ$27,Y19,$AV$4:$AV$27)</f>
        <v>0</v>
      </c>
      <c r="AA19" s="83">
        <f>SUMIF($AX$4:$AX$27,$Y19,$AV$4:$AV$27)+SUMIF($BA$4:$BA$27,$Y19,$AV$4:$AV$27)</f>
        <v>0</v>
      </c>
      <c r="AB19" s="83">
        <f>SUMIF($AY$4:$AY$27,$Y19,$AV$4:$AV$27)+SUMIF($BB$4:$BB$27,$Y19,$AV$4:$AV$27)</f>
        <v>0</v>
      </c>
      <c r="AC19" s="83">
        <f t="shared" si="15"/>
        <v>0</v>
      </c>
      <c r="AD19" s="83">
        <f t="shared" si="16"/>
        <v>0</v>
      </c>
      <c r="AE19" s="83">
        <f>AC19-AD19+100</f>
        <v>100</v>
      </c>
      <c r="AF19" s="82">
        <f>IF(Y19&lt;&gt;0,Z19*3+AA19,"")</f>
        <v>0</v>
      </c>
      <c r="AG19" s="83">
        <f>IF(Y19&lt;&gt;0,RANK(AF19,AF$18:AF$21)-1,5)</f>
        <v>0</v>
      </c>
      <c r="AH19" s="83">
        <f>IF(Y19&lt;&gt;0,SUMPRODUCT((AF$18:AF$21=AF19)*(AE$18:AE$21&gt;AE19)),5)</f>
        <v>0</v>
      </c>
      <c r="AI19" s="83">
        <f>IF(Y19&lt;&gt;0,SUMPRODUCT((AF$18:AF$21=AF19)*(AE$18:AE$21=AE19)*(AC$18:AC$21&gt;AC19)),5)</f>
        <v>0</v>
      </c>
      <c r="AJ19" s="83">
        <f>IF(Y19&lt;&gt;0,SUMPRODUCT(($AF$18:$AF$21=AF19)*($AE$18:$AE$21=AE19)*($AC$18:$AC$21=AC19)*($R$18:$R$21&gt;R19)),5)</f>
        <v>0</v>
      </c>
      <c r="AK19" s="83">
        <f>IF(Y19&lt;&gt;0,SUMPRODUCT(($AF$18:$AF$21=AF19)*($AE$18:$AE$21=AE19)*($AC$18:$AC$21=AC19)*($R$18:$R$21=R19)*($Q$18:$Q$21&gt;Q19)),5)</f>
        <v>0</v>
      </c>
      <c r="AL19" s="83">
        <f>IF($Y19&lt;&gt;0,SUMPRODUCT(($AF$18:$AF$21=$AF19)*($AE$18:$AE$21=$AE19)*($AC$18:$AC$21=$AC19)*($R$18:$R$21=$R19)*($Q$18:$Q$21=$Q19)*($W$18:$W$21&gt;$W19)),5)</f>
        <v>1</v>
      </c>
      <c r="AM19" s="83">
        <v>16</v>
      </c>
      <c r="AN19" s="83" t="str">
        <f>IF(AND('Euro 2012 Schedule'!J28&lt;&gt;"",'Euro 2012 Schedule'!L28&lt;&gt;""),IF('Euro 2012 Schedule'!J28&gt;'Euro 2012 Schedule'!L28,'Euro 2012 Schedule'!H28,""),"")</f>
        <v/>
      </c>
      <c r="AO19" s="83" t="str">
        <f>IF(AND('Euro 2012 Schedule'!J28&lt;&gt;"",'Euro 2012 Schedule'!L28&lt;&gt;""),IF('Euro 2012 Schedule'!J28='Euro 2012 Schedule'!L28,'Euro 2012 Schedule'!H28,""),"")</f>
        <v/>
      </c>
      <c r="AP19" s="83" t="str">
        <f>IF(AND('Euro 2012 Schedule'!J28&lt;&gt;"",'Euro 2012 Schedule'!L28&lt;&gt;""),IF('Euro 2012 Schedule'!J28&gt;'Euro 2012 Schedule'!L28,'Euro 2012 Schedule'!N28,""),"")</f>
        <v/>
      </c>
      <c r="AQ19" s="83">
        <f>IF(AND('Euro 2012 Schedule'!J28&lt;&gt;"",'Euro 2012 Schedule'!L28&lt;&gt;""),'Euro 2012 Schedule'!J28,0)</f>
        <v>0</v>
      </c>
      <c r="AR19" s="83" t="str">
        <f>IF(AND('Euro 2012 Schedule'!J28&lt;&gt;"",'Euro 2012 Schedule'!L28&lt;&gt;""),IF('Euro 2012 Schedule'!J28&lt;'Euro 2012 Schedule'!L28,'Euro 2012 Schedule'!N28,""),"")</f>
        <v/>
      </c>
      <c r="AS19" s="83" t="str">
        <f>IF(AND('Euro 2012 Schedule'!J28&lt;&gt;"",'Euro 2012 Schedule'!L28&lt;&gt;""),IF('Euro 2012 Schedule'!J28='Euro 2012 Schedule'!L28,'Euro 2012 Schedule'!N28,""),"")</f>
        <v/>
      </c>
      <c r="AT19" s="83" t="str">
        <f>IF(AND('Euro 2012 Schedule'!J28&lt;&gt;"",'Euro 2012 Schedule'!L28&lt;&gt;""),IF('Euro 2012 Schedule'!J28&lt;'Euro 2012 Schedule'!L28,'Euro 2012 Schedule'!H28,""),"")</f>
        <v/>
      </c>
      <c r="AU19" s="83">
        <f>IF(AND('Euro 2012 Schedule'!J28&lt;&gt;"",'Euro 2012 Schedule'!L28&lt;&gt;""),'Euro 2012 Schedule'!L28,0)</f>
        <v>0</v>
      </c>
      <c r="AV19" s="83">
        <v>1</v>
      </c>
      <c r="AW19" s="83" t="str">
        <f t="shared" si="4"/>
        <v/>
      </c>
      <c r="AX19" s="83" t="str">
        <f t="shared" si="5"/>
        <v/>
      </c>
      <c r="AY19" s="83" t="str">
        <f t="shared" si="6"/>
        <v/>
      </c>
      <c r="AZ19" s="83" t="str">
        <f t="shared" si="7"/>
        <v/>
      </c>
      <c r="BA19" s="83" t="str">
        <f t="shared" si="8"/>
        <v/>
      </c>
      <c r="BB19" s="83" t="str">
        <f t="shared" si="1"/>
        <v/>
      </c>
      <c r="BC19" s="83">
        <v>17</v>
      </c>
      <c r="BD19" s="83" t="str">
        <f>'Euro 2012 Schedule'!H29</f>
        <v>Czech Republic</v>
      </c>
      <c r="BE19" s="83" t="str">
        <f>IF(AND('Euro 2012 Schedule'!J29&lt;&gt;"",'Euro 2012 Schedule'!L29&lt;&gt;""),'Euro 2012 Schedule'!J29,"")</f>
        <v/>
      </c>
      <c r="BF19" s="83" t="str">
        <f>IF(AND('Euro 2012 Schedule'!L29&lt;&gt;"",'Euro 2012 Schedule'!J29&lt;&gt;""),'Euro 2012 Schedule'!L29,"")</f>
        <v/>
      </c>
      <c r="BG19" s="83" t="str">
        <f>'Euro 2012 Schedule'!N29</f>
        <v>Poland</v>
      </c>
    </row>
    <row r="20" spans="1:59" x14ac:dyDescent="0.2">
      <c r="A20" s="83">
        <f>K20+L20+M20+N20</f>
        <v>1</v>
      </c>
      <c r="B20" s="83" t="str">
        <f>'Euro 2012 Schedule'!H17</f>
        <v>Spain</v>
      </c>
      <c r="C20" s="83">
        <f>SUMIF(AN$4:AN$27,B20,AV$4:AV$27)+SUMIF(AR$4:AR$27,B20,AV$4:AV$27)</f>
        <v>0</v>
      </c>
      <c r="D20" s="83">
        <f>SUMIF(AO$4:AO$27,B20,AV$4:AV$27)+SUMIF(AS$4:AS$27,B20,AV$4:AV$27)</f>
        <v>0</v>
      </c>
      <c r="E20" s="83">
        <f>SUMIF(AP$4:AP$27,B20,AV$4:AV$27)+SUMIF(AT$4:AT$27,B20,AV$4:AV$27)</f>
        <v>0</v>
      </c>
      <c r="F20" s="83">
        <f>SUMIF($BD$3:$BD$26,B20,$BE$3:$BE$26)+SUMIF($BG$3:$BG$26,B20,$BF$3:$BF$26)</f>
        <v>0</v>
      </c>
      <c r="G20" s="83">
        <f>SUMIF($BG$3:$BG$26,B20,$BE$3:$BE$26)+SUMIF($BD$3:$BD$26,B20,$BF$3:$BF$26)</f>
        <v>0</v>
      </c>
      <c r="H20" s="83">
        <f>F20-G20+100</f>
        <v>100</v>
      </c>
      <c r="I20" s="82">
        <f>C20*3+D20</f>
        <v>0</v>
      </c>
      <c r="J20" s="83">
        <v>43116</v>
      </c>
      <c r="K20" s="83">
        <f>RANK(I20,I$18:I$21)</f>
        <v>1</v>
      </c>
      <c r="L20" s="83">
        <f>SUMPRODUCT((I$18:I$21=I20)*(H$18:H$21&gt;H20))</f>
        <v>0</v>
      </c>
      <c r="M20" s="83">
        <f>SUMPRODUCT((I$18:I$21=I20)*(H$18:H$21=H20)*(F$18:F$21&gt;F20))</f>
        <v>0</v>
      </c>
      <c r="N20" s="83">
        <f>SUMPRODUCT((I$18:I$21=I20)*(H$18:H$21=H20)*(F$18:F$21=F20)*(J$18:J$21&gt;J20))</f>
        <v>0</v>
      </c>
      <c r="O20" s="83">
        <f>IF(X20=5,3,IF(X20=6,4,X20))</f>
        <v>3</v>
      </c>
      <c r="P20" s="83" t="str">
        <f>VLOOKUP(3,A$18:B$21,2,FALSE)</f>
        <v>Croatia</v>
      </c>
      <c r="Q20" s="83">
        <f>SUMIF(B$4:B$28,P20,F$4:F$28)</f>
        <v>0</v>
      </c>
      <c r="R20" s="83">
        <f>SUMIF(B$4:B$28,P20,H$4:H$28)</f>
        <v>100</v>
      </c>
      <c r="S20" s="82">
        <f>SUMIF(B$4:B$28,P20,I$4:I$28)</f>
        <v>0</v>
      </c>
      <c r="T20" s="83">
        <f t="shared" si="14"/>
        <v>1</v>
      </c>
      <c r="U20" s="83">
        <f t="shared" si="14"/>
        <v>0</v>
      </c>
      <c r="V20" s="83">
        <f t="shared" si="14"/>
        <v>0</v>
      </c>
      <c r="W20" s="83">
        <f>SUMIF($B$4:$B$28,$P20,J$4:J$28)</f>
        <v>32723</v>
      </c>
      <c r="X20" s="83">
        <f>IF(Y20=0,T20,T20+AG20+AH20+AI20+AJ20+AK20+AL20)</f>
        <v>3</v>
      </c>
      <c r="Y20" s="83" t="str">
        <f>IF(S20=S19,IF(COUNTIF(S$18:S$21,S20)=1,0,P20),0)</f>
        <v>Croatia</v>
      </c>
      <c r="Z20" s="83">
        <f>SUMIF($AW$4:$AW$27,Y20,$AV$4:$AV$27)+SUMIF($AZ$4:$AZ$27,Y20,$AV$4:$AV$27)</f>
        <v>0</v>
      </c>
      <c r="AA20" s="83">
        <f>SUMIF($AX$4:$AX$27,$Y20,$AV$4:$AV$27)+SUMIF($BA$4:$BA$27,$Y20,$AV$4:$AV$27)</f>
        <v>0</v>
      </c>
      <c r="AB20" s="83">
        <f>SUMIF($AY$4:$AY$27,$Y20,$AV$4:$AV$27)+SUMIF($BB$4:$BB$27,$Y20,$AV$4:$AV$27)</f>
        <v>0</v>
      </c>
      <c r="AC20" s="83">
        <f t="shared" si="15"/>
        <v>0</v>
      </c>
      <c r="AD20" s="83">
        <f t="shared" si="16"/>
        <v>0</v>
      </c>
      <c r="AE20" s="83">
        <f>AC20-AD20+100</f>
        <v>100</v>
      </c>
      <c r="AF20" s="82">
        <f>IF(Y20&lt;&gt;0,Z20*3+AA20,"")</f>
        <v>0</v>
      </c>
      <c r="AG20" s="83">
        <f>IF(Y20&lt;&gt;0,RANK(AF20,AF$18:AF$21)-1,5)</f>
        <v>0</v>
      </c>
      <c r="AH20" s="83">
        <f>IF(Y20&lt;&gt;0,SUMPRODUCT((AF$18:AF$21=AF20)*(AE$18:AE$21&gt;AE20)),5)</f>
        <v>0</v>
      </c>
      <c r="AI20" s="83">
        <f>IF(Y20&lt;&gt;0,SUMPRODUCT((AF$18:AF$21=AF20)*(AE$18:AE$21=AE20)*(AC$18:AC$21&gt;AC20)),5)</f>
        <v>0</v>
      </c>
      <c r="AJ20" s="83">
        <f>IF(Y20&lt;&gt;0,SUMPRODUCT(($AF$18:$AF$21=AF20)*($AE$18:$AE$21=AE20)*($AC$18:$AC$21=AC20)*($R$18:$R$21&gt;R20)),5)</f>
        <v>0</v>
      </c>
      <c r="AK20" s="83">
        <f>IF(Y20&lt;&gt;0,SUMPRODUCT(($AF$18:$AF$21=AF20)*($AE$18:$AE$21=AE20)*($AC$18:$AC$21=AC20)*($R$18:$R$21=R20)*($Q$18:$Q$21&gt;Q20)),5)</f>
        <v>0</v>
      </c>
      <c r="AL20" s="83">
        <f>IF($Y20&lt;&gt;0,SUMPRODUCT(($AF$18:$AF$21=$AF20)*($AE$18:$AE$21=$AE20)*($AC$18:$AC$21=$AC20)*($R$18:$R$21=$R20)*($Q$18:$Q$21=$Q20)*($W$18:$W$21&gt;$W20)),5)</f>
        <v>2</v>
      </c>
      <c r="AM20" s="83">
        <v>17</v>
      </c>
      <c r="AN20" s="83" t="str">
        <f>IF(AND('Euro 2012 Schedule'!J29&lt;&gt;"",'Euro 2012 Schedule'!L29&lt;&gt;""),IF('Euro 2012 Schedule'!J29&gt;'Euro 2012 Schedule'!L29,'Euro 2012 Schedule'!H29,""),"")</f>
        <v/>
      </c>
      <c r="AO20" s="83" t="str">
        <f>IF(AND('Euro 2012 Schedule'!J29&lt;&gt;"",'Euro 2012 Schedule'!L29&lt;&gt;""),IF('Euro 2012 Schedule'!J29='Euro 2012 Schedule'!L29,'Euro 2012 Schedule'!H29,""),"")</f>
        <v/>
      </c>
      <c r="AP20" s="83" t="str">
        <f>IF(AND('Euro 2012 Schedule'!J29&lt;&gt;"",'Euro 2012 Schedule'!L29&lt;&gt;""),IF('Euro 2012 Schedule'!J29&gt;'Euro 2012 Schedule'!L29,'Euro 2012 Schedule'!N29,""),"")</f>
        <v/>
      </c>
      <c r="AQ20" s="83">
        <f>IF(AND('Euro 2012 Schedule'!J29&lt;&gt;"",'Euro 2012 Schedule'!L29&lt;&gt;""),'Euro 2012 Schedule'!J29,0)</f>
        <v>0</v>
      </c>
      <c r="AR20" s="83" t="str">
        <f>IF(AND('Euro 2012 Schedule'!J29&lt;&gt;"",'Euro 2012 Schedule'!L29&lt;&gt;""),IF('Euro 2012 Schedule'!J29&lt;'Euro 2012 Schedule'!L29,'Euro 2012 Schedule'!N29,""),"")</f>
        <v/>
      </c>
      <c r="AS20" s="83" t="str">
        <f>IF(AND('Euro 2012 Schedule'!J29&lt;&gt;"",'Euro 2012 Schedule'!L29&lt;&gt;""),IF('Euro 2012 Schedule'!J29='Euro 2012 Schedule'!L29,'Euro 2012 Schedule'!N29,""),"")</f>
        <v/>
      </c>
      <c r="AT20" s="83" t="str">
        <f>IF(AND('Euro 2012 Schedule'!J29&lt;&gt;"",'Euro 2012 Schedule'!L29&lt;&gt;""),IF('Euro 2012 Schedule'!J29&lt;'Euro 2012 Schedule'!L29,'Euro 2012 Schedule'!H29,""),"")</f>
        <v/>
      </c>
      <c r="AU20" s="83">
        <f>IF(AND('Euro 2012 Schedule'!J29&lt;&gt;"",'Euro 2012 Schedule'!L29&lt;&gt;""),'Euro 2012 Schedule'!L29,0)</f>
        <v>0</v>
      </c>
      <c r="AV20" s="83">
        <v>1</v>
      </c>
      <c r="AW20" s="83" t="str">
        <f t="shared" si="4"/>
        <v/>
      </c>
      <c r="AX20" s="83" t="str">
        <f t="shared" si="5"/>
        <v/>
      </c>
      <c r="AY20" s="83" t="str">
        <f t="shared" si="6"/>
        <v/>
      </c>
      <c r="AZ20" s="83" t="str">
        <f t="shared" si="7"/>
        <v/>
      </c>
      <c r="BA20" s="83" t="str">
        <f t="shared" si="8"/>
        <v/>
      </c>
      <c r="BB20" s="83" t="str">
        <f t="shared" si="1"/>
        <v/>
      </c>
      <c r="BC20" s="83">
        <v>18</v>
      </c>
      <c r="BD20" s="83" t="str">
        <f>'Euro 2012 Schedule'!H30</f>
        <v>Greece</v>
      </c>
      <c r="BE20" s="83" t="str">
        <f>IF(AND('Euro 2012 Schedule'!J30&lt;&gt;"",'Euro 2012 Schedule'!L30&lt;&gt;""),'Euro 2012 Schedule'!J30,"")</f>
        <v/>
      </c>
      <c r="BF20" s="83" t="str">
        <f>IF(AND('Euro 2012 Schedule'!L30&lt;&gt;"",'Euro 2012 Schedule'!J30&lt;&gt;""),'Euro 2012 Schedule'!L30,"")</f>
        <v/>
      </c>
      <c r="BG20" s="83" t="str">
        <f>'Euro 2012 Schedule'!N30</f>
        <v>Russia</v>
      </c>
    </row>
    <row r="21" spans="1:59" x14ac:dyDescent="0.2">
      <c r="A21" s="83">
        <f>K21+L21+M21+N21</f>
        <v>2</v>
      </c>
      <c r="B21" s="83" t="str">
        <f>'Euro 2012 Schedule'!N17</f>
        <v>Italy</v>
      </c>
      <c r="C21" s="83">
        <f>SUMIF(AN$4:AN$27,B21,AV$4:AV$27)+SUMIF(AR$4:AR$27,B21,AV$4:AV$27)</f>
        <v>0</v>
      </c>
      <c r="D21" s="83">
        <f>SUMIF(AO$4:AO$27,B21,AV$4:AV$27)+SUMIF(AS$4:AS$27,B21,AV$4:AV$27)</f>
        <v>0</v>
      </c>
      <c r="E21" s="83">
        <f>SUMIF(AP$4:AP$27,B21,AV$4:AV$27)+SUMIF(AT$4:AT$27,B21,AV$4:AV$27)</f>
        <v>0</v>
      </c>
      <c r="F21" s="83">
        <f>SUMIF($BD$3:$BD$26,B21,$BE$3:$BE$26)+SUMIF($BG$3:$BG$26,B21,$BF$3:$BF$26)</f>
        <v>0</v>
      </c>
      <c r="G21" s="83">
        <f>SUMIF($BG$3:$BG$26,B21,$BE$3:$BE$26)+SUMIF($BD$3:$BD$26,B21,$BF$3:$BF$26)</f>
        <v>0</v>
      </c>
      <c r="H21" s="83">
        <f>F21-G21+100</f>
        <v>100</v>
      </c>
      <c r="I21" s="82">
        <f>C21*3+D21</f>
        <v>0</v>
      </c>
      <c r="J21" s="83">
        <v>34357</v>
      </c>
      <c r="K21" s="83">
        <f>RANK(I21,I$18:I$21)</f>
        <v>1</v>
      </c>
      <c r="L21" s="83">
        <f>SUMPRODUCT((I$18:I$21=I21)*(H$18:H$21&gt;H21))</f>
        <v>0</v>
      </c>
      <c r="M21" s="83">
        <f>SUMPRODUCT((I$18:I$21=I21)*(H$18:H$21=H21)*(F$18:F$21&gt;F21))</f>
        <v>0</v>
      </c>
      <c r="N21" s="83">
        <f>SUMPRODUCT((I$18:I$21=I21)*(H$18:H$21=H21)*(F$18:F$21=F21)*(J$18:J$21&gt;J21))</f>
        <v>1</v>
      </c>
      <c r="O21" s="83">
        <f>IF(X21=X20,IF(X21=3,4,X21),IF(X21=5,3,IF(X21=6,4,X21)))</f>
        <v>4</v>
      </c>
      <c r="P21" s="83" t="str">
        <f>VLOOKUP(4,A$18:B$21,2,FALSE)</f>
        <v>Republic of Ireland</v>
      </c>
      <c r="Q21" s="83">
        <f>SUMIF(B$4:B$28,P21,F$4:F$28)</f>
        <v>0</v>
      </c>
      <c r="R21" s="83">
        <f>SUMIF(B$4:B$28,P21,H$4:H$28)</f>
        <v>100</v>
      </c>
      <c r="S21" s="82">
        <f>SUMIF(B$4:B$28,P21,I$4:I$28)</f>
        <v>0</v>
      </c>
      <c r="T21" s="83">
        <f t="shared" si="14"/>
        <v>1</v>
      </c>
      <c r="U21" s="83">
        <f t="shared" si="14"/>
        <v>0</v>
      </c>
      <c r="V21" s="83">
        <f t="shared" si="14"/>
        <v>0</v>
      </c>
      <c r="W21" s="83">
        <f>SUMIF($B$4:$B$28,$P21,J$4:J$28)</f>
        <v>28203</v>
      </c>
      <c r="X21" s="83">
        <f>IF(Y21=0,T21,T21+AG21+AH21+AI21+AJ21+AK21+AL21)</f>
        <v>4</v>
      </c>
      <c r="Y21" s="83" t="str">
        <f>IF(Y20=0,0,IF(COUNTIF(S$18:S$21,S21)=1,0,P21))</f>
        <v>Republic of Ireland</v>
      </c>
      <c r="Z21" s="83">
        <f>SUMIF($AW$4:$AW$27,Y21,$AV$4:$AV$27)+SUMIF($AZ$4:$AZ$27,Y21,$AV$4:$AV$27)</f>
        <v>0</v>
      </c>
      <c r="AA21" s="83">
        <f>SUMIF($AX$4:$AX$27,$Y21,$AV$4:$AV$27)+SUMIF($BA$4:$BA$27,$Y21,$AV$4:$AV$27)</f>
        <v>0</v>
      </c>
      <c r="AB21" s="83">
        <f>SUMIF($AY$4:$AY$27,$Y21,$AV$4:$AV$27)+SUMIF($BB$4:$BB$27,$Y21,$AV$4:$AV$27)</f>
        <v>0</v>
      </c>
      <c r="AC21" s="83">
        <f t="shared" si="15"/>
        <v>0</v>
      </c>
      <c r="AD21" s="83">
        <f t="shared" si="16"/>
        <v>0</v>
      </c>
      <c r="AE21" s="83">
        <f>AC21-AD21+100</f>
        <v>100</v>
      </c>
      <c r="AF21" s="82">
        <f>IF(Y21&lt;&gt;0,Z21*3+AA21,"")</f>
        <v>0</v>
      </c>
      <c r="AG21" s="83">
        <f>IF(Y21&lt;&gt;0,RANK(AF21,AF$18:AF$21)-1,5)</f>
        <v>0</v>
      </c>
      <c r="AH21" s="83">
        <f>IF(Y21&lt;&gt;0,SUMPRODUCT((AF$18:AF$21=AF21)*(AE$18:AE$21&gt;AE21)),5)</f>
        <v>0</v>
      </c>
      <c r="AI21" s="83">
        <f>IF(Y21&lt;&gt;0,SUMPRODUCT((AF$18:AF$21=AF21)*(AE$18:AE$21=AE21)*(AC$18:AC$21&gt;AC21)),5)</f>
        <v>0</v>
      </c>
      <c r="AJ21" s="83">
        <f>IF(Y21&lt;&gt;0,SUMPRODUCT(($AF$18:$AF$21=AF21)*($AE$18:$AE$21=AE21)*($AC$18:$AC$21=AC21)*($R$18:$R$21&gt;R21)),5)</f>
        <v>0</v>
      </c>
      <c r="AK21" s="83">
        <f>IF(Y21&lt;&gt;0,SUMPRODUCT(($AF$18:$AF$21=AF21)*($AE$18:$AE$21=AE21)*($AC$18:$AC$21=AC21)*($R$18:$R$21=R21)*($Q$18:$Q$21&gt;Q21)),5)</f>
        <v>0</v>
      </c>
      <c r="AL21" s="83">
        <f>IF($Y21&lt;&gt;0,SUMPRODUCT(($AF$18:$AF$21=$AF21)*($AE$18:$AE$21=$AE21)*($AC$18:$AC$21=$AC21)*($R$18:$R$21=$R21)*($Q$18:$Q$21=$Q21)*($W$18:$W$21&gt;$W21)),5)</f>
        <v>3</v>
      </c>
      <c r="AM21" s="83">
        <v>18</v>
      </c>
      <c r="AN21" s="83" t="str">
        <f>IF(AND('Euro 2012 Schedule'!J30&lt;&gt;"",'Euro 2012 Schedule'!L30&lt;&gt;""),IF('Euro 2012 Schedule'!J30&gt;'Euro 2012 Schedule'!L30,'Euro 2012 Schedule'!H30,""),"")</f>
        <v/>
      </c>
      <c r="AO21" s="83" t="str">
        <f>IF(AND('Euro 2012 Schedule'!J30&lt;&gt;"",'Euro 2012 Schedule'!L30&lt;&gt;""),IF('Euro 2012 Schedule'!J30='Euro 2012 Schedule'!L30,'Euro 2012 Schedule'!H30,""),"")</f>
        <v/>
      </c>
      <c r="AP21" s="83" t="str">
        <f>IF(AND('Euro 2012 Schedule'!J30&lt;&gt;"",'Euro 2012 Schedule'!L30&lt;&gt;""),IF('Euro 2012 Schedule'!J30&gt;'Euro 2012 Schedule'!L30,'Euro 2012 Schedule'!N30,""),"")</f>
        <v/>
      </c>
      <c r="AQ21" s="83">
        <f>IF(AND('Euro 2012 Schedule'!J30&lt;&gt;"",'Euro 2012 Schedule'!L30&lt;&gt;""),'Euro 2012 Schedule'!J30,0)</f>
        <v>0</v>
      </c>
      <c r="AR21" s="83" t="str">
        <f>IF(AND('Euro 2012 Schedule'!J30&lt;&gt;"",'Euro 2012 Schedule'!L30&lt;&gt;""),IF('Euro 2012 Schedule'!J30&lt;'Euro 2012 Schedule'!L30,'Euro 2012 Schedule'!N30,""),"")</f>
        <v/>
      </c>
      <c r="AS21" s="83" t="str">
        <f>IF(AND('Euro 2012 Schedule'!J30&lt;&gt;"",'Euro 2012 Schedule'!L30&lt;&gt;""),IF('Euro 2012 Schedule'!J30='Euro 2012 Schedule'!L30,'Euro 2012 Schedule'!N30,""),"")</f>
        <v/>
      </c>
      <c r="AT21" s="83" t="str">
        <f>IF(AND('Euro 2012 Schedule'!J30&lt;&gt;"",'Euro 2012 Schedule'!L30&lt;&gt;""),IF('Euro 2012 Schedule'!J30&lt;'Euro 2012 Schedule'!L30,'Euro 2012 Schedule'!H30,""),"")</f>
        <v/>
      </c>
      <c r="AU21" s="83">
        <f>IF(AND('Euro 2012 Schedule'!J30&lt;&gt;"",'Euro 2012 Schedule'!L30&lt;&gt;""),'Euro 2012 Schedule'!L30,0)</f>
        <v>0</v>
      </c>
      <c r="AV21" s="83">
        <v>1</v>
      </c>
      <c r="AW21" s="83" t="str">
        <f t="shared" si="4"/>
        <v/>
      </c>
      <c r="AX21" s="83" t="str">
        <f t="shared" si="5"/>
        <v/>
      </c>
      <c r="AY21" s="83" t="str">
        <f t="shared" si="6"/>
        <v/>
      </c>
      <c r="AZ21" s="83" t="str">
        <f t="shared" si="7"/>
        <v/>
      </c>
      <c r="BA21" s="83" t="str">
        <f t="shared" si="8"/>
        <v/>
      </c>
      <c r="BB21" s="83" t="str">
        <f t="shared" si="1"/>
        <v/>
      </c>
      <c r="BC21" s="83">
        <v>19</v>
      </c>
      <c r="BD21" s="83" t="str">
        <f>'Euro 2012 Schedule'!H31</f>
        <v>Portugal</v>
      </c>
      <c r="BE21" s="83" t="str">
        <f>IF(AND('Euro 2012 Schedule'!J31&lt;&gt;"",'Euro 2012 Schedule'!L31&lt;&gt;""),'Euro 2012 Schedule'!J31,"")</f>
        <v/>
      </c>
      <c r="BF21" s="83" t="str">
        <f>IF(AND('Euro 2012 Schedule'!L31&lt;&gt;"",'Euro 2012 Schedule'!J31&lt;&gt;""),'Euro 2012 Schedule'!L31,"")</f>
        <v/>
      </c>
      <c r="BG21" s="83" t="str">
        <f>'Euro 2012 Schedule'!N31</f>
        <v>Netherlands</v>
      </c>
    </row>
    <row r="22" spans="1:59" x14ac:dyDescent="0.2">
      <c r="A22" s="83"/>
      <c r="B22" s="83"/>
      <c r="C22" s="83"/>
      <c r="D22" s="83"/>
      <c r="E22" s="83"/>
      <c r="F22" s="83"/>
      <c r="G22" s="83"/>
      <c r="H22" s="83"/>
      <c r="I22" s="82"/>
      <c r="J22" s="83"/>
      <c r="K22" s="83"/>
      <c r="L22" s="83"/>
      <c r="M22" s="83"/>
      <c r="N22" s="83"/>
      <c r="O22" s="83"/>
      <c r="P22" s="83"/>
      <c r="Q22" s="83"/>
      <c r="R22" s="83"/>
      <c r="S22" s="8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2"/>
      <c r="AG22" s="83"/>
      <c r="AH22" s="83"/>
      <c r="AI22" s="83"/>
      <c r="AJ22" s="83"/>
      <c r="AK22" s="83"/>
      <c r="AL22" s="83"/>
      <c r="AM22" s="83">
        <v>19</v>
      </c>
      <c r="AN22" s="83" t="str">
        <f>IF(AND('Euro 2012 Schedule'!J31&lt;&gt;"",'Euro 2012 Schedule'!L31&lt;&gt;""),IF('Euro 2012 Schedule'!J31&gt;'Euro 2012 Schedule'!L31,'Euro 2012 Schedule'!H31,""),"")</f>
        <v/>
      </c>
      <c r="AO22" s="83" t="str">
        <f>IF(AND('Euro 2012 Schedule'!J31&lt;&gt;"",'Euro 2012 Schedule'!L31&lt;&gt;""),IF('Euro 2012 Schedule'!J31='Euro 2012 Schedule'!L31,'Euro 2012 Schedule'!H31,""),"")</f>
        <v/>
      </c>
      <c r="AP22" s="83" t="str">
        <f>IF(AND('Euro 2012 Schedule'!J31&lt;&gt;"",'Euro 2012 Schedule'!L31&lt;&gt;""),IF('Euro 2012 Schedule'!J31&gt;'Euro 2012 Schedule'!L31,'Euro 2012 Schedule'!N31,""),"")</f>
        <v/>
      </c>
      <c r="AQ22" s="83">
        <f>IF(AND('Euro 2012 Schedule'!J31&lt;&gt;"",'Euro 2012 Schedule'!L31&lt;&gt;""),'Euro 2012 Schedule'!J31,0)</f>
        <v>0</v>
      </c>
      <c r="AR22" s="83" t="str">
        <f>IF(AND('Euro 2012 Schedule'!J31&lt;&gt;"",'Euro 2012 Schedule'!L31&lt;&gt;""),IF('Euro 2012 Schedule'!J31&lt;'Euro 2012 Schedule'!L31,'Euro 2012 Schedule'!N31,""),"")</f>
        <v/>
      </c>
      <c r="AS22" s="83" t="str">
        <f>IF(AND('Euro 2012 Schedule'!J31&lt;&gt;"",'Euro 2012 Schedule'!L31&lt;&gt;""),IF('Euro 2012 Schedule'!J31='Euro 2012 Schedule'!L31,'Euro 2012 Schedule'!N31,""),"")</f>
        <v/>
      </c>
      <c r="AT22" s="83" t="str">
        <f>IF(AND('Euro 2012 Schedule'!J31&lt;&gt;"",'Euro 2012 Schedule'!L31&lt;&gt;""),IF('Euro 2012 Schedule'!J31&lt;'Euro 2012 Schedule'!L31,'Euro 2012 Schedule'!H31,""),"")</f>
        <v/>
      </c>
      <c r="AU22" s="83">
        <f>IF(AND('Euro 2012 Schedule'!J31&lt;&gt;"",'Euro 2012 Schedule'!L31&lt;&gt;""),'Euro 2012 Schedule'!L31,0)</f>
        <v>0</v>
      </c>
      <c r="AV22" s="83">
        <v>1</v>
      </c>
      <c r="AW22" s="83" t="str">
        <f t="shared" si="4"/>
        <v/>
      </c>
      <c r="AX22" s="83" t="str">
        <f t="shared" si="5"/>
        <v/>
      </c>
      <c r="AY22" s="83" t="str">
        <f t="shared" si="6"/>
        <v/>
      </c>
      <c r="AZ22" s="83" t="str">
        <f t="shared" si="7"/>
        <v/>
      </c>
      <c r="BA22" s="83" t="str">
        <f t="shared" si="8"/>
        <v/>
      </c>
      <c r="BB22" s="83" t="str">
        <f t="shared" si="1"/>
        <v/>
      </c>
      <c r="BC22" s="83">
        <v>20</v>
      </c>
      <c r="BD22" s="83" t="str">
        <f>'Euro 2012 Schedule'!H32</f>
        <v>Denmark</v>
      </c>
      <c r="BE22" s="83" t="str">
        <f>IF(AND('Euro 2012 Schedule'!J32&lt;&gt;"",'Euro 2012 Schedule'!L32&lt;&gt;""),'Euro 2012 Schedule'!J32,"")</f>
        <v/>
      </c>
      <c r="BF22" s="83" t="str">
        <f>IF(AND('Euro 2012 Schedule'!L32&lt;&gt;"",'Euro 2012 Schedule'!J32&lt;&gt;""),'Euro 2012 Schedule'!L32,"")</f>
        <v/>
      </c>
      <c r="BG22" s="83" t="str">
        <f>'Euro 2012 Schedule'!N32</f>
        <v>Germany</v>
      </c>
    </row>
    <row r="23" spans="1:59" x14ac:dyDescent="0.2">
      <c r="A23" s="83"/>
      <c r="B23" s="83" t="s">
        <v>22</v>
      </c>
      <c r="C23" s="83" t="s">
        <v>16</v>
      </c>
      <c r="D23" s="83" t="s">
        <v>17</v>
      </c>
      <c r="E23" s="83" t="s">
        <v>18</v>
      </c>
      <c r="F23" s="83" t="s">
        <v>23</v>
      </c>
      <c r="G23" s="83" t="s">
        <v>24</v>
      </c>
      <c r="H23" s="83" t="s">
        <v>449</v>
      </c>
      <c r="I23" s="82" t="s">
        <v>305</v>
      </c>
      <c r="J23" s="83"/>
      <c r="K23" s="83"/>
      <c r="L23" s="83"/>
      <c r="M23" s="83"/>
      <c r="N23" s="83"/>
      <c r="O23" s="83"/>
      <c r="P23" s="83"/>
      <c r="Q23" s="83"/>
      <c r="R23" s="83"/>
      <c r="S23" s="8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2"/>
      <c r="AG23" s="83"/>
      <c r="AH23" s="83"/>
      <c r="AI23" s="83"/>
      <c r="AJ23" s="83"/>
      <c r="AK23" s="83"/>
      <c r="AL23" s="83"/>
      <c r="AM23" s="83">
        <v>20</v>
      </c>
      <c r="AN23" s="83" t="str">
        <f>IF(AND('Euro 2012 Schedule'!J32&lt;&gt;"",'Euro 2012 Schedule'!L32&lt;&gt;""),IF('Euro 2012 Schedule'!J32&gt;'Euro 2012 Schedule'!L32,'Euro 2012 Schedule'!H32,""),"")</f>
        <v/>
      </c>
      <c r="AO23" s="83" t="str">
        <f>IF(AND('Euro 2012 Schedule'!J32&lt;&gt;"",'Euro 2012 Schedule'!L32&lt;&gt;""),IF('Euro 2012 Schedule'!J32='Euro 2012 Schedule'!L32,'Euro 2012 Schedule'!H32,""),"")</f>
        <v/>
      </c>
      <c r="AP23" s="83" t="str">
        <f>IF(AND('Euro 2012 Schedule'!J32&lt;&gt;"",'Euro 2012 Schedule'!L32&lt;&gt;""),IF('Euro 2012 Schedule'!J32&gt;'Euro 2012 Schedule'!L32,'Euro 2012 Schedule'!N32,""),"")</f>
        <v/>
      </c>
      <c r="AQ23" s="83">
        <f>IF(AND('Euro 2012 Schedule'!J32&lt;&gt;"",'Euro 2012 Schedule'!L32&lt;&gt;""),'Euro 2012 Schedule'!J32,0)</f>
        <v>0</v>
      </c>
      <c r="AR23" s="83" t="str">
        <f>IF(AND('Euro 2012 Schedule'!J32&lt;&gt;"",'Euro 2012 Schedule'!L32&lt;&gt;""),IF('Euro 2012 Schedule'!J32&lt;'Euro 2012 Schedule'!L32,'Euro 2012 Schedule'!N32,""),"")</f>
        <v/>
      </c>
      <c r="AS23" s="83" t="str">
        <f>IF(AND('Euro 2012 Schedule'!J32&lt;&gt;"",'Euro 2012 Schedule'!L32&lt;&gt;""),IF('Euro 2012 Schedule'!J32='Euro 2012 Schedule'!L32,'Euro 2012 Schedule'!N32,""),"")</f>
        <v/>
      </c>
      <c r="AT23" s="83" t="str">
        <f>IF(AND('Euro 2012 Schedule'!J32&lt;&gt;"",'Euro 2012 Schedule'!L32&lt;&gt;""),IF('Euro 2012 Schedule'!J32&lt;'Euro 2012 Schedule'!L32,'Euro 2012 Schedule'!H32,""),"")</f>
        <v/>
      </c>
      <c r="AU23" s="83">
        <f>IF(AND('Euro 2012 Schedule'!J32&lt;&gt;"",'Euro 2012 Schedule'!L32&lt;&gt;""),'Euro 2012 Schedule'!L32,0)</f>
        <v>0</v>
      </c>
      <c r="AV23" s="83">
        <v>1</v>
      </c>
      <c r="AW23" s="83" t="str">
        <f t="shared" si="4"/>
        <v/>
      </c>
      <c r="AX23" s="83" t="str">
        <f t="shared" si="5"/>
        <v/>
      </c>
      <c r="AY23" s="83" t="str">
        <f t="shared" si="6"/>
        <v/>
      </c>
      <c r="AZ23" s="83" t="str">
        <f t="shared" si="7"/>
        <v/>
      </c>
      <c r="BA23" s="83" t="str">
        <f t="shared" si="8"/>
        <v/>
      </c>
      <c r="BB23" s="83" t="str">
        <f t="shared" si="1"/>
        <v/>
      </c>
      <c r="BC23" s="83">
        <v>21</v>
      </c>
      <c r="BD23" s="83" t="str">
        <f>'Euro 2012 Schedule'!H33</f>
        <v>Croatia</v>
      </c>
      <c r="BE23" s="83" t="str">
        <f>IF(AND('Euro 2012 Schedule'!J33&lt;&gt;"",'Euro 2012 Schedule'!L33&lt;&gt;""),'Euro 2012 Schedule'!J33,"")</f>
        <v/>
      </c>
      <c r="BF23" s="83" t="str">
        <f>IF(AND('Euro 2012 Schedule'!L33&lt;&gt;"",'Euro 2012 Schedule'!J33&lt;&gt;""),'Euro 2012 Schedule'!L33,"")</f>
        <v/>
      </c>
      <c r="BG23" s="83" t="str">
        <f>'Euro 2012 Schedule'!N33</f>
        <v>Spain</v>
      </c>
    </row>
    <row r="24" spans="1:59" x14ac:dyDescent="0.2">
      <c r="A24" s="83"/>
      <c r="B24" s="83"/>
      <c r="C24" s="83"/>
      <c r="D24" s="83"/>
      <c r="E24" s="83"/>
      <c r="F24" s="83"/>
      <c r="G24" s="83"/>
      <c r="H24" s="83"/>
      <c r="I24" s="82"/>
      <c r="J24" s="83"/>
      <c r="K24" s="83"/>
      <c r="L24" s="83"/>
      <c r="M24" s="83"/>
      <c r="N24" s="83"/>
      <c r="O24" s="83"/>
      <c r="P24" s="83"/>
      <c r="Q24" s="83"/>
      <c r="R24" s="83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2"/>
      <c r="AG24" s="83"/>
      <c r="AH24" s="83"/>
      <c r="AI24" s="83"/>
      <c r="AJ24" s="83"/>
      <c r="AK24" s="83"/>
      <c r="AL24" s="83"/>
      <c r="AM24" s="83">
        <v>21</v>
      </c>
      <c r="AN24" s="83" t="str">
        <f>IF(AND('Euro 2012 Schedule'!J33&lt;&gt;"",'Euro 2012 Schedule'!L33&lt;&gt;""),IF('Euro 2012 Schedule'!J33&gt;'Euro 2012 Schedule'!L33,'Euro 2012 Schedule'!H33,""),"")</f>
        <v/>
      </c>
      <c r="AO24" s="83" t="str">
        <f>IF(AND('Euro 2012 Schedule'!J33&lt;&gt;"",'Euro 2012 Schedule'!L33&lt;&gt;""),IF('Euro 2012 Schedule'!J33='Euro 2012 Schedule'!L33,'Euro 2012 Schedule'!H33,""),"")</f>
        <v/>
      </c>
      <c r="AP24" s="83" t="str">
        <f>IF(AND('Euro 2012 Schedule'!J33&lt;&gt;"",'Euro 2012 Schedule'!L33&lt;&gt;""),IF('Euro 2012 Schedule'!J33&gt;'Euro 2012 Schedule'!L33,'Euro 2012 Schedule'!N33,""),"")</f>
        <v/>
      </c>
      <c r="AQ24" s="83">
        <f>IF(AND('Euro 2012 Schedule'!J33&lt;&gt;"",'Euro 2012 Schedule'!L33&lt;&gt;""),'Euro 2012 Schedule'!J33,0)</f>
        <v>0</v>
      </c>
      <c r="AR24" s="83" t="str">
        <f>IF(AND('Euro 2012 Schedule'!J33&lt;&gt;"",'Euro 2012 Schedule'!L33&lt;&gt;""),IF('Euro 2012 Schedule'!J33&lt;'Euro 2012 Schedule'!L33,'Euro 2012 Schedule'!N33,""),"")</f>
        <v/>
      </c>
      <c r="AS24" s="83" t="str">
        <f>IF(AND('Euro 2012 Schedule'!J33&lt;&gt;"",'Euro 2012 Schedule'!L33&lt;&gt;""),IF('Euro 2012 Schedule'!J33='Euro 2012 Schedule'!L33,'Euro 2012 Schedule'!N33,""),"")</f>
        <v/>
      </c>
      <c r="AT24" s="83" t="str">
        <f>IF(AND('Euro 2012 Schedule'!J33&lt;&gt;"",'Euro 2012 Schedule'!L33&lt;&gt;""),IF('Euro 2012 Schedule'!J33&lt;'Euro 2012 Schedule'!L33,'Euro 2012 Schedule'!H33,""),"")</f>
        <v/>
      </c>
      <c r="AU24" s="83">
        <f>IF(AND('Euro 2012 Schedule'!J33&lt;&gt;"",'Euro 2012 Schedule'!L33&lt;&gt;""),'Euro 2012 Schedule'!L33,0)</f>
        <v>0</v>
      </c>
      <c r="AV24" s="83">
        <v>1</v>
      </c>
      <c r="AW24" s="83" t="str">
        <f t="shared" si="4"/>
        <v/>
      </c>
      <c r="AX24" s="83" t="str">
        <f t="shared" si="5"/>
        <v/>
      </c>
      <c r="AY24" s="83" t="str">
        <f t="shared" si="6"/>
        <v/>
      </c>
      <c r="AZ24" s="83" t="str">
        <f t="shared" si="7"/>
        <v/>
      </c>
      <c r="BA24" s="83" t="str">
        <f t="shared" si="8"/>
        <v/>
      </c>
      <c r="BB24" s="83" t="str">
        <f t="shared" si="1"/>
        <v/>
      </c>
      <c r="BC24" s="83">
        <v>22</v>
      </c>
      <c r="BD24" s="83" t="str">
        <f>'Euro 2012 Schedule'!H34</f>
        <v>Italy</v>
      </c>
      <c r="BE24" s="83" t="str">
        <f>IF(AND('Euro 2012 Schedule'!J34&lt;&gt;"",'Euro 2012 Schedule'!L34&lt;&gt;""),'Euro 2012 Schedule'!J34,"")</f>
        <v/>
      </c>
      <c r="BF24" s="83" t="str">
        <f>IF(AND('Euro 2012 Schedule'!L34&lt;&gt;"",'Euro 2012 Schedule'!J34&lt;&gt;""),'Euro 2012 Schedule'!L34,"")</f>
        <v/>
      </c>
      <c r="BG24" s="83" t="str">
        <f>'Euro 2012 Schedule'!N34</f>
        <v>Republic of Ireland</v>
      </c>
    </row>
    <row r="25" spans="1:59" x14ac:dyDescent="0.2">
      <c r="A25" s="83">
        <f>K25+L25+M25+N25</f>
        <v>2</v>
      </c>
      <c r="B25" s="83" t="str">
        <f>'Euro 2012 Schedule'!N20</f>
        <v>Sweden</v>
      </c>
      <c r="C25" s="83">
        <f>SUMIF(AN$4:AN$27,B25,AV$4:AV$27)+SUMIF(AR$4:AR$27,B25,AV$4:AV$27)</f>
        <v>0</v>
      </c>
      <c r="D25" s="83">
        <f>SUMIF(AO$4:AO$27,B25,AV$4:AV$27)+SUMIF(AS$4:AS$27,B25,AV$4:AV$27)</f>
        <v>0</v>
      </c>
      <c r="E25" s="83">
        <f>SUMIF(AP$4:AP$27,B25,AV$4:AV$27)+SUMIF(AT$4:AT$27,B25,AV$4:AV$27)</f>
        <v>0</v>
      </c>
      <c r="F25" s="83">
        <f>SUMIF($BD$3:$BD$26,B25,$BE$3:$BE$26)+SUMIF($BG$3:$BG$26,B25,$BF$3:$BF$26)</f>
        <v>0</v>
      </c>
      <c r="G25" s="83">
        <f>SUMIF($BG$3:$BG$26,B25,$BE$3:$BE$26)+SUMIF($BD$3:$BD$26,B25,$BF$3:$BF$26)</f>
        <v>0</v>
      </c>
      <c r="H25" s="83">
        <f>F25-G25+100</f>
        <v>100</v>
      </c>
      <c r="I25" s="82">
        <f>C25*3+D25</f>
        <v>0</v>
      </c>
      <c r="J25" s="83">
        <v>31675</v>
      </c>
      <c r="K25" s="83">
        <f>RANK(I25,I$25:I$28)</f>
        <v>1</v>
      </c>
      <c r="L25" s="83">
        <f>SUMPRODUCT((I$25:I$28=I25)*(H$25:H$28&gt;H25))</f>
        <v>0</v>
      </c>
      <c r="M25" s="83">
        <f>SUMPRODUCT((I$25:I$28=I25)*(H$25:H$28=H25)*(F$25:F$28&gt;F25))</f>
        <v>0</v>
      </c>
      <c r="N25" s="83">
        <f>SUMPRODUCT((I$25:I$28=I25)*(H$25:H$28=H25)*(F$25:F$28=F25)*(J$25:J$28&gt;J25))</f>
        <v>1</v>
      </c>
      <c r="O25" s="83">
        <f>X25</f>
        <v>1</v>
      </c>
      <c r="P25" s="83" t="str">
        <f>VLOOKUP(1,A$25:B$28,2,FALSE)</f>
        <v>England</v>
      </c>
      <c r="Q25" s="83">
        <f>SUMIF(B$4:B$28,P25,F$4:F$28)</f>
        <v>0</v>
      </c>
      <c r="R25" s="83">
        <f>SUMIF(B$4:B$28,P25,H$4:H$28)</f>
        <v>100</v>
      </c>
      <c r="S25" s="82">
        <f>SUMIF(B$4:B$28,P25,I$4:I$28)</f>
        <v>0</v>
      </c>
      <c r="T25" s="83">
        <f t="shared" ref="T25:V28" si="17">SUMIF($B$4:$B$28,$P25,K$4:K$28)</f>
        <v>1</v>
      </c>
      <c r="U25" s="83">
        <f t="shared" si="17"/>
        <v>0</v>
      </c>
      <c r="V25" s="83">
        <f t="shared" si="17"/>
        <v>0</v>
      </c>
      <c r="W25" s="83">
        <f>SUMIF($B$4:$B$28,$P25,J$4:J$28)</f>
        <v>33563</v>
      </c>
      <c r="X25" s="83">
        <f>IF(Y25=0,T25,T25+AG25+AH25+AI25+AJ25+AK25+AL25)</f>
        <v>1</v>
      </c>
      <c r="Y25" s="83" t="str">
        <f>IF(COUNTIF(S$25:S$28,S25)=1,0,P25)</f>
        <v>England</v>
      </c>
      <c r="Z25" s="83">
        <f>SUMIF($AW$4:$AW$27,Y25,$AV$4:$AV$27)+SUMIF($AZ$4:$AZ$27,Y25,$AV$4:$AV$27)</f>
        <v>0</v>
      </c>
      <c r="AA25" s="83">
        <f>SUMIF($AX$4:$AX$27,$Y25,$AV$4:$AV$27)+SUMIF($BA$4:$BA$27,$Y25,$AV$4:$AV$27)</f>
        <v>0</v>
      </c>
      <c r="AB25" s="83">
        <f>SUMIF($AY$4:$AY$27,$Y25,$AV$4:$AV$27)+SUMIF($BB$4:$BB$27,$Y25,$AV$4:$AV$27)</f>
        <v>0</v>
      </c>
      <c r="AC25" s="83">
        <f t="shared" ref="AC25:AC28" si="18">SUMIF(AW$4:AW$27,Y25,AQ$4:AQ$27)+SUMIF(AX$4:AX$27,Y25,AQ$4:AQ$27)+SUMIF(AY$4:AY$27,Y25,AU$4:AU$27)+SUMIF(AZ$4:AZ$27,Y25,AU$4:AU$27)+SUMIF(BA$4:BA$27,Y25,AU$4:AU$27)+SUMIF(BB$4:BB$27,Y25,AQ$4:AQ$27)</f>
        <v>0</v>
      </c>
      <c r="AD25" s="83">
        <f t="shared" ref="AD25:AD28" si="19">SUMIF(AW$4:AW$27,Y25,AU$4:AU$27)+SUMIF(AX$4:AX$27,Y25,AU$4:AU$27)+SUMIF(AY$4:AY$27,Y25,AQ$4:AQ$27)+SUMIF(AZ$4:AZ$27,Y25,AQ$4:AQ$27)+SUMIF(BA$4:BA$27,Y25,AQ$4:AQ$27)+SUMIF(BB$4:BB$27,Y25,AU$4:AU$27)</f>
        <v>0</v>
      </c>
      <c r="AE25" s="83">
        <f>AC25-AD25+100</f>
        <v>100</v>
      </c>
      <c r="AF25" s="82">
        <f>IF(Y25&lt;&gt;0,Z25*3+AA25,"")</f>
        <v>0</v>
      </c>
      <c r="AG25" s="83">
        <f>IF(Y25&lt;&gt;0,RANK(AF25,AF$25:AF$28)-1,5)</f>
        <v>0</v>
      </c>
      <c r="AH25" s="83">
        <f>IF(Y25&lt;&gt;0,SUMPRODUCT((AF$25:AF$28=AF25)*(AE$25:AE$28&gt;AE25)),5)</f>
        <v>0</v>
      </c>
      <c r="AI25" s="83">
        <f>IF(Y25&lt;&gt;0,SUMPRODUCT((AF$25:AF$28=AF25)*(AE$25:AE$28=AE25)*(AC$25:AC$28&gt;AC25)),5)</f>
        <v>0</v>
      </c>
      <c r="AJ25" s="83">
        <f>IF(Y25&lt;&gt;0,SUMPRODUCT(($AF$25:$AF$28=AF25)*($AE$25:$AE$28=AE25)*($AC$25:$AC$28=AC25)*($R$25:$R$28&gt;R25)),5)</f>
        <v>0</v>
      </c>
      <c r="AK25" s="83">
        <f>IF(Y25&lt;&gt;0,SUMPRODUCT(($AF$25:$AF$28=AF25)*($AE$25:$AE$28=AE25)*($AC$25:$AC$28=AC25)*($R$25:$R$28=R25)*($Q$25:$Q$28&gt;Q25)),5)</f>
        <v>0</v>
      </c>
      <c r="AL25" s="83">
        <f>IF($Y25&lt;&gt;0,SUMPRODUCT(($AF$25:$AF$28=$AF25)*($AE$25:$AE$28=$AE25)*($AC$25:$AC$28=$AC25)*($R$25:$R$28=$R25)*($Q$25:$Q$28=$Q25)*($W$25:$W$28&gt;$W25)),5)</f>
        <v>0</v>
      </c>
      <c r="AM25" s="83">
        <v>22</v>
      </c>
      <c r="AN25" s="83" t="str">
        <f>IF(AND('Euro 2012 Schedule'!J34&lt;&gt;"",'Euro 2012 Schedule'!L34&lt;&gt;""),IF('Euro 2012 Schedule'!J34&gt;'Euro 2012 Schedule'!L34,'Euro 2012 Schedule'!H34,""),"")</f>
        <v/>
      </c>
      <c r="AO25" s="83" t="str">
        <f>IF(AND('Euro 2012 Schedule'!J34&lt;&gt;"",'Euro 2012 Schedule'!L34&lt;&gt;""),IF('Euro 2012 Schedule'!J34='Euro 2012 Schedule'!L34,'Euro 2012 Schedule'!H34,""),"")</f>
        <v/>
      </c>
      <c r="AP25" s="83" t="str">
        <f>IF(AND('Euro 2012 Schedule'!J34&lt;&gt;"",'Euro 2012 Schedule'!L34&lt;&gt;""),IF('Euro 2012 Schedule'!J34&gt;'Euro 2012 Schedule'!L34,'Euro 2012 Schedule'!N34,""),"")</f>
        <v/>
      </c>
      <c r="AQ25" s="83">
        <f>IF(AND('Euro 2012 Schedule'!J34&lt;&gt;"",'Euro 2012 Schedule'!L34&lt;&gt;""),'Euro 2012 Schedule'!J34,0)</f>
        <v>0</v>
      </c>
      <c r="AR25" s="83" t="str">
        <f>IF(AND('Euro 2012 Schedule'!J34&lt;&gt;"",'Euro 2012 Schedule'!L34&lt;&gt;""),IF('Euro 2012 Schedule'!J34&lt;'Euro 2012 Schedule'!L34,'Euro 2012 Schedule'!N34,""),"")</f>
        <v/>
      </c>
      <c r="AS25" s="83" t="str">
        <f>IF(AND('Euro 2012 Schedule'!J34&lt;&gt;"",'Euro 2012 Schedule'!L34&lt;&gt;""),IF('Euro 2012 Schedule'!J34='Euro 2012 Schedule'!L34,'Euro 2012 Schedule'!N34,""),"")</f>
        <v/>
      </c>
      <c r="AT25" s="83" t="str">
        <f>IF(AND('Euro 2012 Schedule'!J34&lt;&gt;"",'Euro 2012 Schedule'!L34&lt;&gt;""),IF('Euro 2012 Schedule'!J34&lt;'Euro 2012 Schedule'!L34,'Euro 2012 Schedule'!H34,""),"")</f>
        <v/>
      </c>
      <c r="AU25" s="83">
        <f>IF(AND('Euro 2012 Schedule'!J34&lt;&gt;"",'Euro 2012 Schedule'!L34&lt;&gt;""),'Euro 2012 Schedule'!L34,0)</f>
        <v>0</v>
      </c>
      <c r="AV25" s="83">
        <v>1</v>
      </c>
      <c r="AW25" s="83" t="str">
        <f t="shared" si="4"/>
        <v/>
      </c>
      <c r="AX25" s="83" t="str">
        <f t="shared" si="5"/>
        <v/>
      </c>
      <c r="AY25" s="83" t="str">
        <f t="shared" si="6"/>
        <v/>
      </c>
      <c r="AZ25" s="83" t="str">
        <f t="shared" si="7"/>
        <v/>
      </c>
      <c r="BA25" s="83" t="str">
        <f t="shared" si="8"/>
        <v/>
      </c>
      <c r="BB25" s="83" t="str">
        <f t="shared" si="1"/>
        <v/>
      </c>
      <c r="BC25" s="83">
        <v>23</v>
      </c>
      <c r="BD25" s="83" t="str">
        <f>'Euro 2012 Schedule'!H35</f>
        <v>England</v>
      </c>
      <c r="BE25" s="83" t="str">
        <f>IF(AND('Euro 2012 Schedule'!J35&lt;&gt;"",'Euro 2012 Schedule'!L35&lt;&gt;""),'Euro 2012 Schedule'!J35,"")</f>
        <v/>
      </c>
      <c r="BF25" s="83" t="str">
        <f>IF(AND('Euro 2012 Schedule'!L35&lt;&gt;"",'Euro 2012 Schedule'!J35&lt;&gt;""),'Euro 2012 Schedule'!L35,"")</f>
        <v/>
      </c>
      <c r="BG25" s="83" t="str">
        <f>'Euro 2012 Schedule'!N35</f>
        <v>Ukraine</v>
      </c>
    </row>
    <row r="26" spans="1:59" x14ac:dyDescent="0.2">
      <c r="A26" s="83">
        <f>K26+L26+M26+N26</f>
        <v>3</v>
      </c>
      <c r="B26" s="83" t="str">
        <f>'Euro 2012 Schedule'!H19</f>
        <v>France</v>
      </c>
      <c r="C26" s="83">
        <f>SUMIF(AN$4:AN$27,B26,AV$4:AV$27)+SUMIF(AR$4:AR$27,B26,AV$4:AV$27)</f>
        <v>0</v>
      </c>
      <c r="D26" s="83">
        <f>SUMIF(AO$4:AO$27,B26,AV$4:AV$27)+SUMIF(AS$4:AS$27,B26,AV$4:AV$27)</f>
        <v>0</v>
      </c>
      <c r="E26" s="83">
        <f>SUMIF(AP$4:AP$27,B26,AV$4:AV$27)+SUMIF(AT$4:AT$27,B26,AV$4:AV$27)</f>
        <v>0</v>
      </c>
      <c r="F26" s="83">
        <f>SUMIF($BD$3:$BD$26,B26,$BE$3:$BE$26)+SUMIF($BG$3:$BG$26,B26,$BF$3:$BF$26)</f>
        <v>0</v>
      </c>
      <c r="G26" s="83">
        <f>SUMIF($BG$3:$BG$26,B26,$BE$3:$BE$26)+SUMIF($BD$3:$BD$26,B26,$BF$3:$BF$26)</f>
        <v>0</v>
      </c>
      <c r="H26" s="83">
        <f>F26-G26+100</f>
        <v>100</v>
      </c>
      <c r="I26" s="82">
        <f>C26*3+D26</f>
        <v>0</v>
      </c>
      <c r="J26" s="83">
        <v>30508</v>
      </c>
      <c r="K26" s="83">
        <f>RANK(I26,I$25:I$28)</f>
        <v>1</v>
      </c>
      <c r="L26" s="83">
        <f>SUMPRODUCT((I$25:I$28=I26)*(H$25:H$28&gt;H26))</f>
        <v>0</v>
      </c>
      <c r="M26" s="83">
        <f>SUMPRODUCT((I$25:I$28=I26)*(H$25:H$28=H26)*(F$25:F$28&gt;F26))</f>
        <v>0</v>
      </c>
      <c r="N26" s="83">
        <f>SUMPRODUCT((I$25:I$28=I26)*(H$25:H$28=H26)*(F$25:F$28=F26)*(J$25:J$28&gt;J26))</f>
        <v>2</v>
      </c>
      <c r="O26" s="83">
        <f>X26</f>
        <v>2</v>
      </c>
      <c r="P26" s="83" t="str">
        <f>VLOOKUP(2,A$25:B$28,2,FALSE)</f>
        <v>Sweden</v>
      </c>
      <c r="Q26" s="83">
        <f>SUMIF(B$4:B$28,P26,F$4:F$28)</f>
        <v>0</v>
      </c>
      <c r="R26" s="83">
        <f>SUMIF(B$4:B$28,P26,H$4:H$28)</f>
        <v>100</v>
      </c>
      <c r="S26" s="82">
        <f>SUMIF(B$4:B$28,P26,I$4:I$28)</f>
        <v>0</v>
      </c>
      <c r="T26" s="83">
        <f t="shared" si="17"/>
        <v>1</v>
      </c>
      <c r="U26" s="83">
        <f t="shared" si="17"/>
        <v>0</v>
      </c>
      <c r="V26" s="83">
        <f t="shared" si="17"/>
        <v>0</v>
      </c>
      <c r="W26" s="83">
        <f>SUMIF($B$4:$B$28,$P26,J$4:J$28)</f>
        <v>31675</v>
      </c>
      <c r="X26" s="83">
        <f>IF(Y26=0,T26,T26+AG26+AH26+AI26+AJ26+AK26+AL26)</f>
        <v>2</v>
      </c>
      <c r="Y26" s="83" t="str">
        <f>IF(COUNTIF(S$25:S$28,S26)=1,0,P26)</f>
        <v>Sweden</v>
      </c>
      <c r="Z26" s="83">
        <f>SUMIF($AW$4:$AW$27,Y26,$AV$4:$AV$27)+SUMIF($AZ$4:$AZ$27,Y26,$AV$4:$AV$27)</f>
        <v>0</v>
      </c>
      <c r="AA26" s="83">
        <f>SUMIF($AX$4:$AX$27,$Y26,$AV$4:$AV$27)+SUMIF($BA$4:$BA$27,$Y26,$AV$4:$AV$27)</f>
        <v>0</v>
      </c>
      <c r="AB26" s="83">
        <f>SUMIF($AY$4:$AY$27,$Y26,$AV$4:$AV$27)+SUMIF($BB$4:$BB$27,$Y26,$AV$4:$AV$27)</f>
        <v>0</v>
      </c>
      <c r="AC26" s="83">
        <f t="shared" si="18"/>
        <v>0</v>
      </c>
      <c r="AD26" s="83">
        <f t="shared" si="19"/>
        <v>0</v>
      </c>
      <c r="AE26" s="83">
        <f>AC26-AD26+100</f>
        <v>100</v>
      </c>
      <c r="AF26" s="82">
        <f>IF(Y26&lt;&gt;0,Z26*3+AA26,"")</f>
        <v>0</v>
      </c>
      <c r="AG26" s="83">
        <f>IF(Y26&lt;&gt;0,RANK(AF26,AF$25:AF$28)-1,5)</f>
        <v>0</v>
      </c>
      <c r="AH26" s="83">
        <f>IF(Y26&lt;&gt;0,SUMPRODUCT((AF$25:AF$28=AF26)*(AE$25:AE$28&gt;AE26)),5)</f>
        <v>0</v>
      </c>
      <c r="AI26" s="83">
        <f>IF(Y26&lt;&gt;0,SUMPRODUCT((AF$25:AF$28=AF26)*(AE$25:AE$28=AE26)*(AC$25:AC$28&gt;AC26)),5)</f>
        <v>0</v>
      </c>
      <c r="AJ26" s="83">
        <f>IF(Y26&lt;&gt;0,SUMPRODUCT(($AF$25:$AF$28=AF26)*($AE$25:$AE$28=AE26)*($AC$25:$AC$28=AC26)*($R$25:$R$28&gt;R26)),5)</f>
        <v>0</v>
      </c>
      <c r="AK26" s="83">
        <f>IF(Y26&lt;&gt;0,SUMPRODUCT(($AF$25:$AF$28=AF26)*($AE$25:$AE$28=AE26)*($AC$25:$AC$28=AC26)*($R$25:$R$28=R26)*($Q$25:$Q$28&gt;Q26)),5)</f>
        <v>0</v>
      </c>
      <c r="AL26" s="83">
        <f>IF($Y26&lt;&gt;0,SUMPRODUCT(($AF$25:$AF$28=$AF26)*($AE$25:$AE$28=$AE26)*($AC$25:$AC$28=$AC26)*($R$25:$R$28=$R26)*($Q$25:$Q$28=$Q26)*($W$25:$W$28&gt;$W26)),5)</f>
        <v>1</v>
      </c>
      <c r="AM26" s="83">
        <v>23</v>
      </c>
      <c r="AN26" s="83" t="str">
        <f>IF(AND('Euro 2012 Schedule'!J35&lt;&gt;"",'Euro 2012 Schedule'!L35&lt;&gt;""),IF('Euro 2012 Schedule'!J35&gt;'Euro 2012 Schedule'!L35,'Euro 2012 Schedule'!H35,""),"")</f>
        <v/>
      </c>
      <c r="AO26" s="83" t="str">
        <f>IF(AND('Euro 2012 Schedule'!J35&lt;&gt;"",'Euro 2012 Schedule'!L35&lt;&gt;""),IF('Euro 2012 Schedule'!J35='Euro 2012 Schedule'!L35,'Euro 2012 Schedule'!H35,""),"")</f>
        <v/>
      </c>
      <c r="AP26" s="83" t="str">
        <f>IF(AND('Euro 2012 Schedule'!J35&lt;&gt;"",'Euro 2012 Schedule'!L35&lt;&gt;""),IF('Euro 2012 Schedule'!J35&gt;'Euro 2012 Schedule'!L35,'Euro 2012 Schedule'!N35,""),"")</f>
        <v/>
      </c>
      <c r="AQ26" s="83">
        <f>IF(AND('Euro 2012 Schedule'!J35&lt;&gt;"",'Euro 2012 Schedule'!L35&lt;&gt;""),'Euro 2012 Schedule'!J35,0)</f>
        <v>0</v>
      </c>
      <c r="AR26" s="83" t="str">
        <f>IF(AND('Euro 2012 Schedule'!J35&lt;&gt;"",'Euro 2012 Schedule'!L35&lt;&gt;""),IF('Euro 2012 Schedule'!J35&lt;'Euro 2012 Schedule'!L35,'Euro 2012 Schedule'!N35,""),"")</f>
        <v/>
      </c>
      <c r="AS26" s="83" t="str">
        <f>IF(AND('Euro 2012 Schedule'!J35&lt;&gt;"",'Euro 2012 Schedule'!L35&lt;&gt;""),IF('Euro 2012 Schedule'!J35='Euro 2012 Schedule'!L35,'Euro 2012 Schedule'!N35,""),"")</f>
        <v/>
      </c>
      <c r="AT26" s="83" t="str">
        <f>IF(AND('Euro 2012 Schedule'!J35&lt;&gt;"",'Euro 2012 Schedule'!L35&lt;&gt;""),IF('Euro 2012 Schedule'!J35&lt;'Euro 2012 Schedule'!L35,'Euro 2012 Schedule'!H35,""),"")</f>
        <v/>
      </c>
      <c r="AU26" s="83">
        <f>IF(AND('Euro 2012 Schedule'!J35&lt;&gt;"",'Euro 2012 Schedule'!L35&lt;&gt;""),'Euro 2012 Schedule'!L35,0)</f>
        <v>0</v>
      </c>
      <c r="AV26" s="83">
        <v>1</v>
      </c>
      <c r="AW26" s="83" t="str">
        <f t="shared" si="4"/>
        <v/>
      </c>
      <c r="AX26" s="83" t="str">
        <f t="shared" si="5"/>
        <v/>
      </c>
      <c r="AY26" s="83" t="str">
        <f t="shared" si="6"/>
        <v/>
      </c>
      <c r="AZ26" s="83" t="str">
        <f t="shared" si="7"/>
        <v/>
      </c>
      <c r="BA26" s="83" t="str">
        <f t="shared" si="8"/>
        <v/>
      </c>
      <c r="BB26" s="83" t="str">
        <f t="shared" si="1"/>
        <v/>
      </c>
      <c r="BC26" s="83">
        <v>24</v>
      </c>
      <c r="BD26" s="83" t="str">
        <f>'Euro 2012 Schedule'!H36</f>
        <v>Sweden</v>
      </c>
      <c r="BE26" s="83" t="str">
        <f>IF(AND('Euro 2012 Schedule'!J36&lt;&gt;"",'Euro 2012 Schedule'!L36&lt;&gt;""),'Euro 2012 Schedule'!J36,"")</f>
        <v/>
      </c>
      <c r="BF26" s="83" t="str">
        <f>IF(AND('Euro 2012 Schedule'!L36&lt;&gt;"",'Euro 2012 Schedule'!J36&lt;&gt;""),'Euro 2012 Schedule'!L36,"")</f>
        <v/>
      </c>
      <c r="BG26" s="83" t="str">
        <f>'Euro 2012 Schedule'!N36</f>
        <v>France</v>
      </c>
    </row>
    <row r="27" spans="1:59" x14ac:dyDescent="0.2">
      <c r="A27" s="83">
        <f>K27+L27+M27+N27</f>
        <v>4</v>
      </c>
      <c r="B27" s="83" t="str">
        <f>'Euro 2012 Schedule'!H20</f>
        <v>Ukraine</v>
      </c>
      <c r="C27" s="83">
        <f>SUMIF(AN$4:AN$27,B27,AV$4:AV$27)+SUMIF(AR$4:AR$27,B27,AV$4:AV$27)</f>
        <v>0</v>
      </c>
      <c r="D27" s="83">
        <f>SUMIF(AO$4:AO$27,B27,AV$4:AV$27)+SUMIF(AS$4:AS$27,B27,AV$4:AV$27)</f>
        <v>0</v>
      </c>
      <c r="E27" s="83">
        <f>SUMIF(AP$4:AP$27,B27,AV$4:AV$27)+SUMIF(AT$4:AT$27,B27,AV$4:AV$27)</f>
        <v>0</v>
      </c>
      <c r="F27" s="83">
        <f>SUMIF($BD$3:$BD$26,B27,$BE$3:$BE$26)+SUMIF($BG$3:$BG$26,B27,$BF$3:$BF$26)</f>
        <v>0</v>
      </c>
      <c r="G27" s="83">
        <f>SUMIF($BG$3:$BG$26,B27,$BE$3:$BE$26)+SUMIF($BD$3:$BD$26,B27,$BF$3:$BF$26)</f>
        <v>0</v>
      </c>
      <c r="H27" s="83">
        <f>F27-G27+100</f>
        <v>100</v>
      </c>
      <c r="I27" s="82">
        <f>C27*3+D27</f>
        <v>0</v>
      </c>
      <c r="J27" s="83">
        <v>28029</v>
      </c>
      <c r="K27" s="83">
        <f>RANK(I27,I$25:I$28)</f>
        <v>1</v>
      </c>
      <c r="L27" s="83">
        <f>SUMPRODUCT((I$25:I$28=I27)*(H$25:H$28&gt;H27))</f>
        <v>0</v>
      </c>
      <c r="M27" s="83">
        <f>SUMPRODUCT((I$25:I$28=I27)*(H$25:H$28=H27)*(F$25:F$28&gt;F27))</f>
        <v>0</v>
      </c>
      <c r="N27" s="83">
        <f>SUMPRODUCT((I$25:I$28=I27)*(H$25:H$28=H27)*(F$25:F$28=F27)*(J$25:J$28&gt;J27))</f>
        <v>3</v>
      </c>
      <c r="O27" s="83">
        <f>IF(X27=5,3,IF(X27=6,4,X27))</f>
        <v>3</v>
      </c>
      <c r="P27" s="83" t="str">
        <f>VLOOKUP(3,A$25:B$28,2,FALSE)</f>
        <v>France</v>
      </c>
      <c r="Q27" s="83">
        <f>SUMIF(B$4:B$28,P27,F$4:F$28)</f>
        <v>0</v>
      </c>
      <c r="R27" s="83">
        <f>SUMIF(B$4:B$28,P27,H$4:H$28)</f>
        <v>100</v>
      </c>
      <c r="S27" s="82">
        <f>SUMIF(B$4:B$28,P27,I$4:I$28)</f>
        <v>0</v>
      </c>
      <c r="T27" s="83">
        <f t="shared" si="17"/>
        <v>1</v>
      </c>
      <c r="U27" s="83">
        <f t="shared" si="17"/>
        <v>0</v>
      </c>
      <c r="V27" s="83">
        <f t="shared" si="17"/>
        <v>0</v>
      </c>
      <c r="W27" s="83">
        <f>SUMIF($B$4:$B$28,$P27,J$4:J$28)</f>
        <v>30508</v>
      </c>
      <c r="X27" s="83">
        <f>IF(Y27=0,T27,T27+AG27+AH27+AI27+AJ27+AK27+AL27)</f>
        <v>3</v>
      </c>
      <c r="Y27" s="83" t="str">
        <f>IF(S27=S26,IF(COUNTIF(S$25:S$28,S27)=1,0,P27),0)</f>
        <v>France</v>
      </c>
      <c r="Z27" s="83">
        <f>SUMIF($AW$4:$AW$27,Y27,$AV$4:$AV$27)+SUMIF($AZ$4:$AZ$27,Y27,$AV$4:$AV$27)</f>
        <v>0</v>
      </c>
      <c r="AA27" s="83">
        <f>SUMIF($AX$4:$AX$27,$Y27,$AV$4:$AV$27)+SUMIF($BA$4:$BA$27,$Y27,$AV$4:$AV$27)</f>
        <v>0</v>
      </c>
      <c r="AB27" s="83">
        <f>SUMIF($AY$4:$AY$27,$Y27,$AV$4:$AV$27)+SUMIF($BB$4:$BB$27,$Y27,$AV$4:$AV$27)</f>
        <v>0</v>
      </c>
      <c r="AC27" s="83">
        <f t="shared" si="18"/>
        <v>0</v>
      </c>
      <c r="AD27" s="83">
        <f t="shared" si="19"/>
        <v>0</v>
      </c>
      <c r="AE27" s="83">
        <f>AC27-AD27+100</f>
        <v>100</v>
      </c>
      <c r="AF27" s="82">
        <f>IF(Y27&lt;&gt;0,Z27*3+AA27,"")</f>
        <v>0</v>
      </c>
      <c r="AG27" s="83">
        <f>IF(Y27&lt;&gt;0,RANK(AF27,AF$25:AF$28)-1,5)</f>
        <v>0</v>
      </c>
      <c r="AH27" s="83">
        <f>IF(Y27&lt;&gt;0,SUMPRODUCT((AF$25:AF$28=AF27)*(AE$25:AE$28&gt;AE27)),5)</f>
        <v>0</v>
      </c>
      <c r="AI27" s="83">
        <f>IF(Y27&lt;&gt;0,SUMPRODUCT((AF$25:AF$28=AF27)*(AE$25:AE$28=AE27)*(AC$25:AC$28&gt;AC27)),5)</f>
        <v>0</v>
      </c>
      <c r="AJ27" s="83">
        <f>IF(Y27&lt;&gt;0,SUMPRODUCT(($AF$25:$AF$28=AF27)*($AE$25:$AE$28=AE27)*($AC$25:$AC$28=AC27)*($R$25:$R$28&gt;R27)),5)</f>
        <v>0</v>
      </c>
      <c r="AK27" s="83">
        <f>IF(Y27&lt;&gt;0,SUMPRODUCT(($AF$25:$AF$28=AF27)*($AE$25:$AE$28=AE27)*($AC$25:$AC$28=AC27)*($R$25:$R$28=R27)*($Q$25:$Q$28&gt;Q27)),5)</f>
        <v>0</v>
      </c>
      <c r="AL27" s="83">
        <f>IF($Y27&lt;&gt;0,SUMPRODUCT(($AF$25:$AF$28=$AF27)*($AE$25:$AE$28=$AE27)*($AC$25:$AC$28=$AC27)*($R$25:$R$28=$R27)*($Q$25:$Q$28=$Q27)*($W$25:$W$28&gt;$W27)),5)</f>
        <v>2</v>
      </c>
      <c r="AM27" s="83">
        <v>24</v>
      </c>
      <c r="AN27" s="83" t="str">
        <f>IF(AND('Euro 2012 Schedule'!J36&lt;&gt;"",'Euro 2012 Schedule'!L36&lt;&gt;""),IF('Euro 2012 Schedule'!J36&gt;'Euro 2012 Schedule'!L36,'Euro 2012 Schedule'!H36,""),"")</f>
        <v/>
      </c>
      <c r="AO27" s="83" t="str">
        <f>IF(AND('Euro 2012 Schedule'!J36&lt;&gt;"",'Euro 2012 Schedule'!L36&lt;&gt;""),IF('Euro 2012 Schedule'!J36='Euro 2012 Schedule'!L36,'Euro 2012 Schedule'!H36,""),"")</f>
        <v/>
      </c>
      <c r="AP27" s="83" t="str">
        <f>IF(AND('Euro 2012 Schedule'!J36&lt;&gt;"",'Euro 2012 Schedule'!L36&lt;&gt;""),IF('Euro 2012 Schedule'!J36&gt;'Euro 2012 Schedule'!L36,'Euro 2012 Schedule'!N36,""),"")</f>
        <v/>
      </c>
      <c r="AQ27" s="83">
        <f>IF(AND('Euro 2012 Schedule'!J36&lt;&gt;"",'Euro 2012 Schedule'!L36&lt;&gt;""),'Euro 2012 Schedule'!J36,0)</f>
        <v>0</v>
      </c>
      <c r="AR27" s="83" t="str">
        <f>IF(AND('Euro 2012 Schedule'!J36&lt;&gt;"",'Euro 2012 Schedule'!L36&lt;&gt;""),IF('Euro 2012 Schedule'!J36&lt;'Euro 2012 Schedule'!L36,'Euro 2012 Schedule'!N36,""),"")</f>
        <v/>
      </c>
      <c r="AS27" s="83" t="str">
        <f>IF(AND('Euro 2012 Schedule'!J36&lt;&gt;"",'Euro 2012 Schedule'!L36&lt;&gt;""),IF('Euro 2012 Schedule'!J36='Euro 2012 Schedule'!L36,'Euro 2012 Schedule'!N36,""),"")</f>
        <v/>
      </c>
      <c r="AT27" s="83" t="str">
        <f>IF(AND('Euro 2012 Schedule'!J36&lt;&gt;"",'Euro 2012 Schedule'!L36&lt;&gt;""),IF('Euro 2012 Schedule'!J36&lt;'Euro 2012 Schedule'!L36,'Euro 2012 Schedule'!H36,""),"")</f>
        <v/>
      </c>
      <c r="AU27" s="83">
        <f>IF(AND('Euro 2012 Schedule'!J36&lt;&gt;"",'Euro 2012 Schedule'!L36&lt;&gt;""),'Euro 2012 Schedule'!L36,0)</f>
        <v>0</v>
      </c>
      <c r="AV27" s="83">
        <v>1</v>
      </c>
      <c r="AW27" s="83" t="str">
        <f t="shared" si="4"/>
        <v/>
      </c>
      <c r="AX27" s="83" t="str">
        <f t="shared" si="5"/>
        <v/>
      </c>
      <c r="AY27" s="83" t="str">
        <f t="shared" si="6"/>
        <v/>
      </c>
      <c r="AZ27" s="83" t="str">
        <f t="shared" si="7"/>
        <v/>
      </c>
      <c r="BA27" s="83" t="str">
        <f t="shared" si="8"/>
        <v/>
      </c>
      <c r="BB27" s="83" t="str">
        <f t="shared" si="1"/>
        <v/>
      </c>
      <c r="BC27" s="83"/>
      <c r="BD27" s="83"/>
      <c r="BE27" s="83"/>
      <c r="BF27" s="83"/>
      <c r="BG27" s="83"/>
    </row>
    <row r="28" spans="1:59" x14ac:dyDescent="0.2">
      <c r="A28" s="83">
        <f>K28+L28+M28+N28</f>
        <v>1</v>
      </c>
      <c r="B28" s="83" t="str">
        <f>'Euro 2012 Schedule'!N19</f>
        <v>England</v>
      </c>
      <c r="C28" s="83">
        <f>SUMIF(AN$4:AN$27,B28,AV$4:AV$27)+SUMIF(AR$4:AR$27,B28,AV$4:AV$27)</f>
        <v>0</v>
      </c>
      <c r="D28" s="83">
        <f>SUMIF(AO$4:AO$27,B28,AV$4:AV$27)+SUMIF(AS$4:AS$27,B28,AV$4:AV$27)</f>
        <v>0</v>
      </c>
      <c r="E28" s="83">
        <f>SUMIF(AP$4:AP$27,B28,AV$4:AV$27)+SUMIF(AT$4:AT$27,B28,AV$4:AV$27)</f>
        <v>0</v>
      </c>
      <c r="F28" s="83">
        <f>SUMIF($BD$3:$BD$26,B28,$BE$3:$BE$26)+SUMIF($BG$3:$BG$26,B28,$BF$3:$BF$26)</f>
        <v>0</v>
      </c>
      <c r="G28" s="83">
        <f>SUMIF($BG$3:$BG$26,B28,$BE$3:$BE$26)+SUMIF($BD$3:$BD$26,B28,$BF$3:$BF$26)</f>
        <v>0</v>
      </c>
      <c r="H28" s="83">
        <f>F28-G28+100</f>
        <v>100</v>
      </c>
      <c r="I28" s="82">
        <f>C28*3+D28</f>
        <v>0</v>
      </c>
      <c r="J28" s="83">
        <v>33563</v>
      </c>
      <c r="K28" s="83">
        <f>RANK(I28,I$25:I$28)</f>
        <v>1</v>
      </c>
      <c r="L28" s="83">
        <f>SUMPRODUCT((I$25:I$28=I28)*(H$25:H$28&gt;H28))</f>
        <v>0</v>
      </c>
      <c r="M28" s="83">
        <f>SUMPRODUCT((I$25:I$28=I28)*(H$25:H$28=H28)*(F$25:F$28&gt;F28))</f>
        <v>0</v>
      </c>
      <c r="N28" s="83">
        <f>SUMPRODUCT((I$25:I$28=I28)*(H$25:H$28=H28)*(F$25:F$28=F28)*(J$25:J$28&gt;J28))</f>
        <v>0</v>
      </c>
      <c r="O28" s="83">
        <f>IF(X28=X27,IF(X28=3,4,X28),IF(X28=5,3,IF(X28=6,4,X28)))</f>
        <v>4</v>
      </c>
      <c r="P28" s="83" t="str">
        <f>VLOOKUP(4,A$25:B$28,2,FALSE)</f>
        <v>Ukraine</v>
      </c>
      <c r="Q28" s="83">
        <f>SUMIF(B$4:B$28,P28,F$4:F$28)</f>
        <v>0</v>
      </c>
      <c r="R28" s="83">
        <f>SUMIF(B$4:B$28,P28,H$4:H$28)</f>
        <v>100</v>
      </c>
      <c r="S28" s="82">
        <f>SUMIF(B$4:B$28,P28,I$4:I$28)</f>
        <v>0</v>
      </c>
      <c r="T28" s="83">
        <f t="shared" si="17"/>
        <v>1</v>
      </c>
      <c r="U28" s="83">
        <f t="shared" si="17"/>
        <v>0</v>
      </c>
      <c r="V28" s="83">
        <f t="shared" si="17"/>
        <v>0</v>
      </c>
      <c r="W28" s="83">
        <f>SUMIF($B$4:$B$28,$P28,J$4:J$28)</f>
        <v>28029</v>
      </c>
      <c r="X28" s="83">
        <f>IF(Y28=0,T28,T28+AG28+AH28+AI28+AJ28+AK28+AL28)</f>
        <v>4</v>
      </c>
      <c r="Y28" s="83" t="str">
        <f>IF(Y27=0,0,IF(COUNTIF(S$25:S$28,S28)=1,0,P28))</f>
        <v>Ukraine</v>
      </c>
      <c r="Z28" s="83">
        <f>SUMIF($AW$4:$AW$27,Y28,$AV$4:$AV$27)+SUMIF($AZ$4:$AZ$27,Y28,$AV$4:$AV$27)</f>
        <v>0</v>
      </c>
      <c r="AA28" s="83">
        <f>SUMIF($AX$4:$AX$27,$Y28,$AV$4:$AV$27)+SUMIF($BA$4:$BA$27,$Y28,$AV$4:$AV$27)</f>
        <v>0</v>
      </c>
      <c r="AB28" s="83">
        <f>SUMIF($AY$4:$AY$27,$Y28,$AV$4:$AV$27)+SUMIF($BB$4:$BB$27,$Y28,$AV$4:$AV$27)</f>
        <v>0</v>
      </c>
      <c r="AC28" s="83">
        <f t="shared" si="18"/>
        <v>0</v>
      </c>
      <c r="AD28" s="83">
        <f t="shared" si="19"/>
        <v>0</v>
      </c>
      <c r="AE28" s="83">
        <f>AC28-AD28+100</f>
        <v>100</v>
      </c>
      <c r="AF28" s="82">
        <f>IF(Y28&lt;&gt;0,Z28*3+AA28,"")</f>
        <v>0</v>
      </c>
      <c r="AG28" s="83">
        <f>IF(Y28&lt;&gt;0,RANK(AF28,AF$25:AF$28)-1,5)</f>
        <v>0</v>
      </c>
      <c r="AH28" s="83">
        <f>IF(Y28&lt;&gt;0,SUMPRODUCT((AF$25:AF$28=AF28)*(AE$25:AE$28&gt;AE28)),5)</f>
        <v>0</v>
      </c>
      <c r="AI28" s="83">
        <f>IF(Y28&lt;&gt;0,SUMPRODUCT((AF$25:AF$28=AF28)*(AE$25:AE$28=AE28)*(AC$25:AC$28&gt;AC28)),5)</f>
        <v>0</v>
      </c>
      <c r="AJ28" s="83">
        <f>IF(Y28&lt;&gt;0,SUMPRODUCT(($AF$25:$AF$28=AF28)*($AE$25:$AE$28=AE28)*($AC$25:$AC$28=AC28)*($R$25:$R$28&gt;R28)),5)</f>
        <v>0</v>
      </c>
      <c r="AK28" s="83">
        <f>IF(Y28&lt;&gt;0,SUMPRODUCT(($AF$25:$AF$28=AF28)*($AE$25:$AE$28=AE28)*($AC$25:$AC$28=AC28)*($R$25:$R$28=R28)*($Q$25:$Q$28&gt;Q28)),5)</f>
        <v>0</v>
      </c>
      <c r="AL28" s="83">
        <f>IF($Y28&lt;&gt;0,SUMPRODUCT(($AF$25:$AF$28=$AF28)*($AE$25:$AE$28=$AE28)*($AC$25:$AC$28=$AC28)*($R$25:$R$28=$R28)*($Q$25:$Q$28=$Q28)*($W$25:$W$28&gt;$W28)),5)</f>
        <v>3</v>
      </c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</row>
  </sheetData>
  <sheetProtection password="E5EE" sheet="1" objects="1" scenarios="1" selectLockedCells="1" selectUnlockedCells="1"/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0"/>
  <sheetViews>
    <sheetView showGridLines="0" showRowColHeader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RowHeight="12.75" x14ac:dyDescent="0.2"/>
  <cols>
    <col min="1" max="1" width="3.28515625" style="64" bestFit="1" customWidth="1"/>
    <col min="2" max="2" width="35.85546875" style="64" customWidth="1"/>
    <col min="3" max="4" width="9.140625" style="64"/>
    <col min="5" max="5" width="11.85546875" style="64" bestFit="1" customWidth="1"/>
    <col min="6" max="16384" width="9.140625" style="64"/>
  </cols>
  <sheetData>
    <row r="1" spans="1:49" x14ac:dyDescent="0.2">
      <c r="A1" s="64">
        <v>1</v>
      </c>
      <c r="B1" s="64" t="s">
        <v>470</v>
      </c>
      <c r="C1" s="65" t="s">
        <v>469</v>
      </c>
      <c r="D1" s="65" t="s">
        <v>213</v>
      </c>
      <c r="E1" s="65" t="s">
        <v>290</v>
      </c>
      <c r="F1" s="65" t="s">
        <v>226</v>
      </c>
      <c r="G1" s="65" t="s">
        <v>126</v>
      </c>
      <c r="H1" s="65" t="s">
        <v>471</v>
      </c>
      <c r="I1" s="65" t="s">
        <v>472</v>
      </c>
      <c r="J1" s="65" t="s">
        <v>262</v>
      </c>
      <c r="K1" s="65" t="s">
        <v>162</v>
      </c>
      <c r="L1" s="65" t="s">
        <v>155</v>
      </c>
      <c r="M1" s="65" t="s">
        <v>34</v>
      </c>
      <c r="N1" s="65" t="s">
        <v>194</v>
      </c>
      <c r="O1" s="65" t="s">
        <v>473</v>
      </c>
      <c r="P1" s="65" t="s">
        <v>474</v>
      </c>
      <c r="Q1" s="65" t="s">
        <v>76</v>
      </c>
      <c r="R1" s="65" t="s">
        <v>237</v>
      </c>
      <c r="S1" s="65" t="s">
        <v>475</v>
      </c>
      <c r="T1" s="65" t="s">
        <v>139</v>
      </c>
      <c r="U1" s="65" t="s">
        <v>476</v>
      </c>
      <c r="V1" s="65" t="s">
        <v>477</v>
      </c>
      <c r="W1" s="65" t="s">
        <v>84</v>
      </c>
      <c r="X1" s="65" t="s">
        <v>478</v>
      </c>
      <c r="Y1" s="65" t="s">
        <v>479</v>
      </c>
      <c r="Z1" s="65" t="s">
        <v>106</v>
      </c>
      <c r="AA1" s="65" t="s">
        <v>480</v>
      </c>
      <c r="AB1" s="65" t="s">
        <v>278</v>
      </c>
      <c r="AC1" s="65" t="s">
        <v>481</v>
      </c>
      <c r="AD1" s="65" t="s">
        <v>173</v>
      </c>
      <c r="AE1" s="65" t="s">
        <v>482</v>
      </c>
      <c r="AF1" s="65" t="s">
        <v>483</v>
      </c>
      <c r="AG1" s="65" t="s">
        <v>484</v>
      </c>
      <c r="AH1" s="65" t="s">
        <v>105</v>
      </c>
      <c r="AI1" s="65" t="s">
        <v>485</v>
      </c>
      <c r="AJ1" s="65" t="s">
        <v>486</v>
      </c>
      <c r="AK1" s="65" t="s">
        <v>144</v>
      </c>
      <c r="AL1" s="65" t="s">
        <v>242</v>
      </c>
      <c r="AM1" s="65" t="s">
        <v>207</v>
      </c>
      <c r="AN1" s="65" t="s">
        <v>487</v>
      </c>
      <c r="AO1" s="65" t="s">
        <v>183</v>
      </c>
      <c r="AP1" s="65" t="s">
        <v>75</v>
      </c>
      <c r="AQ1" s="65" t="s">
        <v>488</v>
      </c>
      <c r="AR1" s="65" t="s">
        <v>489</v>
      </c>
      <c r="AS1" s="65" t="s">
        <v>490</v>
      </c>
      <c r="AT1" s="65" t="s">
        <v>255</v>
      </c>
      <c r="AU1" s="65" t="s">
        <v>491</v>
      </c>
      <c r="AV1" s="65" t="s">
        <v>273</v>
      </c>
      <c r="AW1" s="66"/>
    </row>
    <row r="2" spans="1:49" x14ac:dyDescent="0.2">
      <c r="A2" s="64">
        <v>1</v>
      </c>
      <c r="B2" s="67">
        <v>2</v>
      </c>
      <c r="C2" s="64">
        <v>3</v>
      </c>
      <c r="D2" s="64">
        <v>4</v>
      </c>
      <c r="E2" s="64">
        <v>5</v>
      </c>
      <c r="F2" s="64">
        <v>6</v>
      </c>
      <c r="G2" s="64">
        <v>7</v>
      </c>
      <c r="H2" s="64">
        <v>8</v>
      </c>
      <c r="I2" s="64">
        <v>9</v>
      </c>
      <c r="J2" s="64">
        <v>10</v>
      </c>
      <c r="K2" s="64">
        <v>11</v>
      </c>
      <c r="L2" s="64">
        <v>12</v>
      </c>
      <c r="M2" s="64">
        <v>13</v>
      </c>
      <c r="N2" s="64">
        <v>14</v>
      </c>
      <c r="O2" s="64">
        <v>15</v>
      </c>
      <c r="P2" s="64">
        <v>16</v>
      </c>
      <c r="Q2" s="64">
        <v>17</v>
      </c>
      <c r="R2" s="64">
        <v>18</v>
      </c>
      <c r="S2" s="64">
        <v>19</v>
      </c>
      <c r="T2" s="64">
        <v>20</v>
      </c>
      <c r="U2" s="64">
        <v>21</v>
      </c>
      <c r="V2" s="64">
        <v>22</v>
      </c>
      <c r="W2" s="64">
        <v>23</v>
      </c>
      <c r="X2" s="64">
        <v>24</v>
      </c>
      <c r="Y2" s="64">
        <v>25</v>
      </c>
      <c r="Z2" s="64">
        <v>26</v>
      </c>
      <c r="AB2" s="64">
        <v>27</v>
      </c>
      <c r="AD2" s="64">
        <v>28</v>
      </c>
      <c r="AE2" s="64">
        <v>29</v>
      </c>
      <c r="AF2" s="64">
        <v>30</v>
      </c>
      <c r="AG2" s="64">
        <v>31</v>
      </c>
      <c r="AH2" s="64">
        <v>32</v>
      </c>
      <c r="AI2" s="64">
        <v>33</v>
      </c>
      <c r="AJ2" s="64">
        <v>34</v>
      </c>
      <c r="AK2" s="64">
        <v>35</v>
      </c>
      <c r="AL2" s="64">
        <v>36</v>
      </c>
      <c r="AM2" s="64">
        <v>37</v>
      </c>
      <c r="AN2" s="64">
        <v>38</v>
      </c>
      <c r="AO2" s="64">
        <v>39</v>
      </c>
      <c r="AP2" s="64">
        <v>40</v>
      </c>
      <c r="AQ2" s="64">
        <v>41</v>
      </c>
      <c r="AR2" s="64">
        <v>42</v>
      </c>
      <c r="AS2" s="64">
        <v>43</v>
      </c>
      <c r="AT2" s="64">
        <v>44</v>
      </c>
      <c r="AU2" s="64">
        <v>45</v>
      </c>
      <c r="AV2" s="64">
        <v>46</v>
      </c>
    </row>
    <row r="3" spans="1:49" x14ac:dyDescent="0.2">
      <c r="A3" s="64">
        <v>2</v>
      </c>
      <c r="B3" s="67" t="s">
        <v>467</v>
      </c>
      <c r="C3" s="68" t="s">
        <v>2557</v>
      </c>
      <c r="D3" s="68" t="s">
        <v>2563</v>
      </c>
      <c r="E3" s="69" t="s">
        <v>2565</v>
      </c>
      <c r="F3" s="69" t="s">
        <v>2567</v>
      </c>
      <c r="G3" s="69" t="s">
        <v>2579</v>
      </c>
      <c r="H3" s="69" t="s">
        <v>2569</v>
      </c>
      <c r="I3" s="69" t="s">
        <v>2573</v>
      </c>
      <c r="J3" s="69" t="s">
        <v>2581</v>
      </c>
      <c r="K3" s="69" t="s">
        <v>467</v>
      </c>
      <c r="L3" s="69" t="s">
        <v>2557</v>
      </c>
      <c r="M3" s="67" t="s">
        <v>467</v>
      </c>
      <c r="N3" s="69" t="s">
        <v>492</v>
      </c>
      <c r="O3" s="69" t="s">
        <v>467</v>
      </c>
      <c r="P3" s="69" t="s">
        <v>2587</v>
      </c>
      <c r="Q3" s="69" t="s">
        <v>467</v>
      </c>
      <c r="R3" s="69" t="s">
        <v>2595</v>
      </c>
      <c r="S3" s="69" t="s">
        <v>2597</v>
      </c>
      <c r="T3" s="69" t="s">
        <v>2604</v>
      </c>
      <c r="U3" s="68" t="s">
        <v>492</v>
      </c>
      <c r="V3" s="69" t="s">
        <v>2606</v>
      </c>
      <c r="W3" s="69" t="s">
        <v>2613</v>
      </c>
      <c r="X3" s="69" t="s">
        <v>2615</v>
      </c>
      <c r="Y3" s="69" t="s">
        <v>2622</v>
      </c>
      <c r="Z3" s="69" t="s">
        <v>492</v>
      </c>
      <c r="AA3" s="69" t="s">
        <v>2630</v>
      </c>
      <c r="AB3" s="69" t="s">
        <v>467</v>
      </c>
      <c r="AC3" s="67" t="s">
        <v>2678</v>
      </c>
      <c r="AD3" s="69" t="s">
        <v>492</v>
      </c>
      <c r="AE3" s="67" t="s">
        <v>2678</v>
      </c>
      <c r="AF3" s="69" t="s">
        <v>492</v>
      </c>
      <c r="AG3" s="69" t="s">
        <v>2637</v>
      </c>
      <c r="AH3" s="69" t="s">
        <v>492</v>
      </c>
      <c r="AI3" s="69" t="s">
        <v>2645</v>
      </c>
      <c r="AJ3" s="69" t="s">
        <v>2645</v>
      </c>
      <c r="AK3" s="69" t="s">
        <v>2613</v>
      </c>
      <c r="AL3" s="69" t="s">
        <v>2630</v>
      </c>
      <c r="AM3" s="69" t="s">
        <v>2649</v>
      </c>
      <c r="AN3" s="69" t="s">
        <v>2581</v>
      </c>
      <c r="AO3" s="69" t="s">
        <v>2581</v>
      </c>
      <c r="AP3" s="69" t="s">
        <v>2656</v>
      </c>
      <c r="AQ3" s="69" t="s">
        <v>2656</v>
      </c>
      <c r="AR3" s="69" t="s">
        <v>492</v>
      </c>
      <c r="AS3" s="69" t="s">
        <v>2661</v>
      </c>
      <c r="AT3" s="69" t="s">
        <v>2668</v>
      </c>
      <c r="AU3" s="69" t="s">
        <v>2670</v>
      </c>
      <c r="AV3" s="69" t="s">
        <v>467</v>
      </c>
      <c r="AW3" s="67"/>
    </row>
    <row r="4" spans="1:49" x14ac:dyDescent="0.2">
      <c r="A4" s="64">
        <v>3</v>
      </c>
      <c r="B4" s="67" t="s">
        <v>468</v>
      </c>
      <c r="C4" s="68" t="s">
        <v>2562</v>
      </c>
      <c r="D4" s="68" t="s">
        <v>2564</v>
      </c>
      <c r="E4" s="69" t="s">
        <v>2566</v>
      </c>
      <c r="F4" s="69" t="s">
        <v>2568</v>
      </c>
      <c r="G4" s="69" t="s">
        <v>2580</v>
      </c>
      <c r="H4" s="69" t="s">
        <v>2572</v>
      </c>
      <c r="I4" s="69" t="s">
        <v>2578</v>
      </c>
      <c r="J4" s="69" t="s">
        <v>2582</v>
      </c>
      <c r="K4" s="69" t="s">
        <v>2583</v>
      </c>
      <c r="L4" s="69" t="s">
        <v>2584</v>
      </c>
      <c r="M4" s="67" t="s">
        <v>468</v>
      </c>
      <c r="N4" s="69" t="s">
        <v>2585</v>
      </c>
      <c r="O4" s="69" t="s">
        <v>2586</v>
      </c>
      <c r="P4" s="69" t="s">
        <v>2588</v>
      </c>
      <c r="Q4" s="69" t="s">
        <v>2594</v>
      </c>
      <c r="R4" s="69" t="s">
        <v>2596</v>
      </c>
      <c r="S4" s="69" t="s">
        <v>2598</v>
      </c>
      <c r="T4" s="69" t="s">
        <v>2605</v>
      </c>
      <c r="U4" s="68" t="s">
        <v>494</v>
      </c>
      <c r="V4" s="69" t="s">
        <v>2607</v>
      </c>
      <c r="W4" s="69" t="s">
        <v>2614</v>
      </c>
      <c r="X4" s="69" t="s">
        <v>2616</v>
      </c>
      <c r="Y4" s="69" t="s">
        <v>2623</v>
      </c>
      <c r="Z4" s="69" t="s">
        <v>2629</v>
      </c>
      <c r="AA4" s="69" t="s">
        <v>2631</v>
      </c>
      <c r="AB4" s="69" t="s">
        <v>468</v>
      </c>
      <c r="AC4" s="67" t="s">
        <v>2679</v>
      </c>
      <c r="AD4" s="69" t="s">
        <v>2634</v>
      </c>
      <c r="AE4" s="67" t="s">
        <v>2679</v>
      </c>
      <c r="AF4" s="69" t="s">
        <v>2635</v>
      </c>
      <c r="AG4" s="69" t="s">
        <v>2638</v>
      </c>
      <c r="AH4" s="69" t="s">
        <v>2644</v>
      </c>
      <c r="AI4" s="69" t="s">
        <v>2646</v>
      </c>
      <c r="AJ4" s="69" t="s">
        <v>2646</v>
      </c>
      <c r="AK4" s="69" t="s">
        <v>2647</v>
      </c>
      <c r="AL4" s="69" t="s">
        <v>2648</v>
      </c>
      <c r="AM4" s="69" t="s">
        <v>2631</v>
      </c>
      <c r="AN4" s="69" t="s">
        <v>2650</v>
      </c>
      <c r="AO4" s="69" t="s">
        <v>2582</v>
      </c>
      <c r="AP4" s="69" t="s">
        <v>2657</v>
      </c>
      <c r="AQ4" s="69" t="s">
        <v>2657</v>
      </c>
      <c r="AR4" s="69" t="s">
        <v>2583</v>
      </c>
      <c r="AS4" s="69" t="s">
        <v>2662</v>
      </c>
      <c r="AT4" s="69" t="s">
        <v>2669</v>
      </c>
      <c r="AU4" s="69" t="s">
        <v>2671</v>
      </c>
      <c r="AV4" s="69" t="s">
        <v>2677</v>
      </c>
      <c r="AW4" s="67"/>
    </row>
    <row r="5" spans="1:49" x14ac:dyDescent="0.2">
      <c r="A5" s="64">
        <v>4</v>
      </c>
      <c r="B5" s="67" t="s">
        <v>12</v>
      </c>
      <c r="C5" s="68" t="s">
        <v>2559</v>
      </c>
      <c r="D5" s="68" t="s">
        <v>67</v>
      </c>
      <c r="E5" s="68" t="s">
        <v>281</v>
      </c>
      <c r="F5" s="68" t="s">
        <v>216</v>
      </c>
      <c r="G5" s="68" t="s">
        <v>119</v>
      </c>
      <c r="H5" s="69" t="s">
        <v>292</v>
      </c>
      <c r="I5" s="69" t="s">
        <v>2575</v>
      </c>
      <c r="J5" s="68" t="s">
        <v>256</v>
      </c>
      <c r="K5" s="68" t="s">
        <v>57</v>
      </c>
      <c r="L5" s="68" t="s">
        <v>57</v>
      </c>
      <c r="M5" s="68" t="s">
        <v>12</v>
      </c>
      <c r="N5" s="68" t="s">
        <v>186</v>
      </c>
      <c r="O5" s="68" t="s">
        <v>47</v>
      </c>
      <c r="P5" s="69" t="s">
        <v>2589</v>
      </c>
      <c r="Q5" s="68" t="s">
        <v>57</v>
      </c>
      <c r="R5" s="68" t="s">
        <v>228</v>
      </c>
      <c r="S5" s="69" t="s">
        <v>2599</v>
      </c>
      <c r="T5" s="68" t="s">
        <v>129</v>
      </c>
      <c r="U5" s="68" t="s">
        <v>37</v>
      </c>
      <c r="V5" s="69" t="s">
        <v>2608</v>
      </c>
      <c r="W5" s="68" t="s">
        <v>67</v>
      </c>
      <c r="X5" s="69" t="s">
        <v>2617</v>
      </c>
      <c r="Y5" s="69" t="s">
        <v>2624</v>
      </c>
      <c r="Z5" s="68" t="s">
        <v>109</v>
      </c>
      <c r="AA5" s="69" t="s">
        <v>2632</v>
      </c>
      <c r="AB5" s="68" t="s">
        <v>12</v>
      </c>
      <c r="AC5" s="67" t="s">
        <v>2680</v>
      </c>
      <c r="AD5" s="68" t="s">
        <v>164</v>
      </c>
      <c r="AE5" s="67" t="s">
        <v>2680</v>
      </c>
      <c r="AF5" s="69" t="s">
        <v>57</v>
      </c>
      <c r="AG5" s="69" t="s">
        <v>2639</v>
      </c>
      <c r="AH5" s="68" t="s">
        <v>96</v>
      </c>
      <c r="AI5" s="68" t="s">
        <v>85</v>
      </c>
      <c r="AJ5" s="68" t="s">
        <v>85</v>
      </c>
      <c r="AK5" s="68" t="s">
        <v>67</v>
      </c>
      <c r="AL5" s="68" t="s">
        <v>238</v>
      </c>
      <c r="AM5" s="68" t="s">
        <v>197</v>
      </c>
      <c r="AN5" s="69" t="s">
        <v>2651</v>
      </c>
      <c r="AO5" s="68" t="s">
        <v>96</v>
      </c>
      <c r="AP5" s="68" t="s">
        <v>67</v>
      </c>
      <c r="AQ5" s="68" t="s">
        <v>67</v>
      </c>
      <c r="AR5" s="69" t="s">
        <v>57</v>
      </c>
      <c r="AS5" s="69" t="s">
        <v>2663</v>
      </c>
      <c r="AT5" s="68" t="s">
        <v>245</v>
      </c>
      <c r="AU5" s="69" t="s">
        <v>2672</v>
      </c>
      <c r="AV5" s="68" t="s">
        <v>265</v>
      </c>
      <c r="AW5" s="67"/>
    </row>
    <row r="6" spans="1:49" x14ac:dyDescent="0.2">
      <c r="A6" s="64">
        <v>5</v>
      </c>
      <c r="B6" s="67" t="s">
        <v>14</v>
      </c>
      <c r="C6" s="68" t="s">
        <v>153</v>
      </c>
      <c r="D6" s="68" t="s">
        <v>44</v>
      </c>
      <c r="E6" s="68" t="s">
        <v>289</v>
      </c>
      <c r="F6" s="68" t="s">
        <v>224</v>
      </c>
      <c r="G6" s="68" t="s">
        <v>92</v>
      </c>
      <c r="H6" s="69" t="s">
        <v>2571</v>
      </c>
      <c r="I6" s="69" t="s">
        <v>2576</v>
      </c>
      <c r="J6" s="68" t="s">
        <v>116</v>
      </c>
      <c r="K6" s="68" t="s">
        <v>153</v>
      </c>
      <c r="L6" s="68" t="s">
        <v>153</v>
      </c>
      <c r="M6" s="68" t="s">
        <v>14</v>
      </c>
      <c r="N6" s="68" t="s">
        <v>192</v>
      </c>
      <c r="O6" s="68" t="s">
        <v>54</v>
      </c>
      <c r="P6" s="69" t="s">
        <v>2590</v>
      </c>
      <c r="Q6" s="68" t="s">
        <v>64</v>
      </c>
      <c r="R6" s="68" t="s">
        <v>235</v>
      </c>
      <c r="S6" s="69" t="s">
        <v>2600</v>
      </c>
      <c r="T6" s="68" t="s">
        <v>137</v>
      </c>
      <c r="U6" s="68" t="s">
        <v>44</v>
      </c>
      <c r="V6" s="69" t="s">
        <v>2609</v>
      </c>
      <c r="W6" s="68" t="s">
        <v>14</v>
      </c>
      <c r="X6" s="69" t="s">
        <v>2618</v>
      </c>
      <c r="Y6" s="69" t="s">
        <v>2625</v>
      </c>
      <c r="Z6" s="68" t="s">
        <v>116</v>
      </c>
      <c r="AA6" s="69" t="s">
        <v>205</v>
      </c>
      <c r="AB6" s="68" t="s">
        <v>44</v>
      </c>
      <c r="AC6" s="67" t="s">
        <v>2681</v>
      </c>
      <c r="AD6" s="68" t="s">
        <v>171</v>
      </c>
      <c r="AE6" s="67" t="s">
        <v>2681</v>
      </c>
      <c r="AF6" s="69" t="s">
        <v>64</v>
      </c>
      <c r="AG6" s="69" t="s">
        <v>2640</v>
      </c>
      <c r="AH6" s="68" t="s">
        <v>103</v>
      </c>
      <c r="AI6" s="68" t="s">
        <v>92</v>
      </c>
      <c r="AJ6" s="68" t="s">
        <v>92</v>
      </c>
      <c r="AK6" s="68" t="s">
        <v>44</v>
      </c>
      <c r="AL6" s="68" t="s">
        <v>241</v>
      </c>
      <c r="AM6" s="68" t="s">
        <v>205</v>
      </c>
      <c r="AN6" s="69" t="s">
        <v>2652</v>
      </c>
      <c r="AO6" s="68" t="s">
        <v>116</v>
      </c>
      <c r="AP6" s="68" t="s">
        <v>44</v>
      </c>
      <c r="AQ6" s="68" t="s">
        <v>44</v>
      </c>
      <c r="AR6" s="69" t="s">
        <v>2658</v>
      </c>
      <c r="AS6" s="69" t="s">
        <v>2664</v>
      </c>
      <c r="AT6" s="68" t="s">
        <v>253</v>
      </c>
      <c r="AU6" s="69" t="s">
        <v>2673</v>
      </c>
      <c r="AV6" s="68" t="s">
        <v>271</v>
      </c>
      <c r="AW6" s="67"/>
    </row>
    <row r="7" spans="1:49" x14ac:dyDescent="0.2">
      <c r="A7" s="64">
        <v>6</v>
      </c>
      <c r="B7" s="67" t="s">
        <v>9</v>
      </c>
      <c r="C7" s="68" t="s">
        <v>2560</v>
      </c>
      <c r="D7" s="68" t="s">
        <v>210</v>
      </c>
      <c r="E7" s="68" t="s">
        <v>283</v>
      </c>
      <c r="F7" s="68" t="s">
        <v>218</v>
      </c>
      <c r="G7" s="68" t="s">
        <v>121</v>
      </c>
      <c r="H7" s="69" t="s">
        <v>294</v>
      </c>
      <c r="I7" s="69" t="s">
        <v>2577</v>
      </c>
      <c r="J7" s="68" t="s">
        <v>258</v>
      </c>
      <c r="K7" s="68" t="s">
        <v>59</v>
      </c>
      <c r="L7" s="68" t="s">
        <v>147</v>
      </c>
      <c r="M7" s="68" t="s">
        <v>9</v>
      </c>
      <c r="N7" s="68" t="s">
        <v>188</v>
      </c>
      <c r="O7" s="68" t="s">
        <v>49</v>
      </c>
      <c r="P7" s="69" t="s">
        <v>2591</v>
      </c>
      <c r="Q7" s="68" t="s">
        <v>59</v>
      </c>
      <c r="R7" s="68" t="s">
        <v>230</v>
      </c>
      <c r="S7" s="69" t="s">
        <v>2601</v>
      </c>
      <c r="T7" s="68" t="s">
        <v>131</v>
      </c>
      <c r="U7" s="68" t="s">
        <v>35</v>
      </c>
      <c r="V7" s="69" t="s">
        <v>2610</v>
      </c>
      <c r="W7" s="68" t="s">
        <v>80</v>
      </c>
      <c r="X7" s="69" t="s">
        <v>2619</v>
      </c>
      <c r="Y7" s="69" t="s">
        <v>2626</v>
      </c>
      <c r="Z7" s="68" t="s">
        <v>111</v>
      </c>
      <c r="AA7" s="69" t="s">
        <v>199</v>
      </c>
      <c r="AB7" s="68" t="s">
        <v>9</v>
      </c>
      <c r="AC7" s="67" t="s">
        <v>2682</v>
      </c>
      <c r="AD7" s="68" t="s">
        <v>166</v>
      </c>
      <c r="AE7" s="67" t="s">
        <v>2682</v>
      </c>
      <c r="AF7" s="69" t="s">
        <v>188</v>
      </c>
      <c r="AG7" s="69" t="s">
        <v>2641</v>
      </c>
      <c r="AH7" s="68" t="s">
        <v>98</v>
      </c>
      <c r="AI7" s="68" t="s">
        <v>87</v>
      </c>
      <c r="AJ7" s="68" t="s">
        <v>87</v>
      </c>
      <c r="AK7" s="68" t="s">
        <v>9</v>
      </c>
      <c r="AL7" s="68" t="s">
        <v>239</v>
      </c>
      <c r="AM7" s="68" t="s">
        <v>199</v>
      </c>
      <c r="AN7" s="69" t="s">
        <v>2653</v>
      </c>
      <c r="AO7" s="68" t="s">
        <v>177</v>
      </c>
      <c r="AP7" s="68" t="s">
        <v>69</v>
      </c>
      <c r="AQ7" s="68" t="s">
        <v>69</v>
      </c>
      <c r="AR7" s="69" t="s">
        <v>2659</v>
      </c>
      <c r="AS7" s="69" t="s">
        <v>2665</v>
      </c>
      <c r="AT7" s="68" t="s">
        <v>247</v>
      </c>
      <c r="AU7" s="69" t="s">
        <v>2674</v>
      </c>
      <c r="AV7" s="68" t="s">
        <v>9</v>
      </c>
      <c r="AW7" s="67"/>
    </row>
    <row r="8" spans="1:49" x14ac:dyDescent="0.2">
      <c r="A8" s="64">
        <v>7</v>
      </c>
      <c r="B8" s="67" t="s">
        <v>11</v>
      </c>
      <c r="C8" s="68" t="s">
        <v>2561</v>
      </c>
      <c r="D8" s="68" t="s">
        <v>142</v>
      </c>
      <c r="E8" s="68" t="s">
        <v>287</v>
      </c>
      <c r="F8" s="68" t="s">
        <v>222</v>
      </c>
      <c r="G8" s="68" t="s">
        <v>123</v>
      </c>
      <c r="H8" s="69" t="s">
        <v>298</v>
      </c>
      <c r="I8" s="69" t="s">
        <v>298</v>
      </c>
      <c r="J8" s="68" t="s">
        <v>180</v>
      </c>
      <c r="K8" s="68" t="s">
        <v>160</v>
      </c>
      <c r="L8" s="68" t="s">
        <v>151</v>
      </c>
      <c r="M8" s="68" t="s">
        <v>11</v>
      </c>
      <c r="N8" s="68" t="s">
        <v>190</v>
      </c>
      <c r="O8" s="68" t="s">
        <v>52</v>
      </c>
      <c r="P8" s="69" t="s">
        <v>2592</v>
      </c>
      <c r="Q8" s="68" t="s">
        <v>62</v>
      </c>
      <c r="R8" s="68" t="s">
        <v>234</v>
      </c>
      <c r="S8" s="69" t="s">
        <v>2602</v>
      </c>
      <c r="T8" s="68" t="s">
        <v>135</v>
      </c>
      <c r="U8" s="68" t="s">
        <v>41</v>
      </c>
      <c r="V8" s="69" t="s">
        <v>2611</v>
      </c>
      <c r="W8" s="68" t="s">
        <v>82</v>
      </c>
      <c r="X8" s="69" t="s">
        <v>2620</v>
      </c>
      <c r="Y8" s="69" t="s">
        <v>2627</v>
      </c>
      <c r="Z8" s="68" t="s">
        <v>114</v>
      </c>
      <c r="AA8" s="69" t="s">
        <v>203</v>
      </c>
      <c r="AB8" s="68" t="s">
        <v>11</v>
      </c>
      <c r="AC8" s="67" t="s">
        <v>2683</v>
      </c>
      <c r="AD8" s="68" t="s">
        <v>169</v>
      </c>
      <c r="AE8" s="67" t="s">
        <v>2683</v>
      </c>
      <c r="AF8" s="69" t="s">
        <v>160</v>
      </c>
      <c r="AG8" s="69" t="s">
        <v>2642</v>
      </c>
      <c r="AH8" s="68" t="s">
        <v>101</v>
      </c>
      <c r="AI8" s="68" t="s">
        <v>90</v>
      </c>
      <c r="AJ8" s="68" t="s">
        <v>90</v>
      </c>
      <c r="AK8" s="68" t="s">
        <v>142</v>
      </c>
      <c r="AL8" s="68" t="s">
        <v>222</v>
      </c>
      <c r="AM8" s="68" t="s">
        <v>203</v>
      </c>
      <c r="AN8" s="69" t="s">
        <v>2654</v>
      </c>
      <c r="AO8" s="68" t="s">
        <v>180</v>
      </c>
      <c r="AP8" s="68" t="s">
        <v>72</v>
      </c>
      <c r="AQ8" s="68" t="s">
        <v>72</v>
      </c>
      <c r="AR8" s="69" t="s">
        <v>160</v>
      </c>
      <c r="AS8" s="69" t="s">
        <v>2666</v>
      </c>
      <c r="AT8" s="68" t="s">
        <v>251</v>
      </c>
      <c r="AU8" s="69" t="s">
        <v>2675</v>
      </c>
      <c r="AV8" s="68" t="s">
        <v>269</v>
      </c>
      <c r="AW8" s="67"/>
    </row>
    <row r="9" spans="1:49" x14ac:dyDescent="0.2">
      <c r="A9" s="64">
        <v>8</v>
      </c>
      <c r="B9" s="67" t="s">
        <v>8</v>
      </c>
      <c r="C9" s="68" t="s">
        <v>2558</v>
      </c>
      <c r="D9" s="68" t="s">
        <v>208</v>
      </c>
      <c r="E9" s="68" t="s">
        <v>280</v>
      </c>
      <c r="F9" s="68" t="s">
        <v>215</v>
      </c>
      <c r="G9" s="68" t="s">
        <v>118</v>
      </c>
      <c r="H9" s="69" t="s">
        <v>2570</v>
      </c>
      <c r="I9" s="69" t="s">
        <v>2574</v>
      </c>
      <c r="J9" s="68" t="s">
        <v>175</v>
      </c>
      <c r="K9" s="68" t="s">
        <v>156</v>
      </c>
      <c r="L9" s="68" t="s">
        <v>145</v>
      </c>
      <c r="M9" s="68" t="s">
        <v>8</v>
      </c>
      <c r="N9" s="68" t="s">
        <v>185</v>
      </c>
      <c r="O9" s="68" t="s">
        <v>46</v>
      </c>
      <c r="P9" s="69" t="s">
        <v>2593</v>
      </c>
      <c r="Q9" s="68" t="s">
        <v>56</v>
      </c>
      <c r="R9" s="68" t="s">
        <v>227</v>
      </c>
      <c r="S9" s="69" t="s">
        <v>2603</v>
      </c>
      <c r="T9" s="68" t="s">
        <v>128</v>
      </c>
      <c r="U9" s="68" t="s">
        <v>493</v>
      </c>
      <c r="V9" s="69" t="s">
        <v>2612</v>
      </c>
      <c r="W9" s="68" t="s">
        <v>78</v>
      </c>
      <c r="X9" s="69" t="s">
        <v>2621</v>
      </c>
      <c r="Y9" s="69" t="s">
        <v>2628</v>
      </c>
      <c r="Z9" s="68" t="s">
        <v>108</v>
      </c>
      <c r="AA9" s="69" t="s">
        <v>2633</v>
      </c>
      <c r="AB9" s="68" t="s">
        <v>276</v>
      </c>
      <c r="AC9" s="67" t="s">
        <v>2684</v>
      </c>
      <c r="AD9" s="68" t="s">
        <v>163</v>
      </c>
      <c r="AE9" s="67" t="s">
        <v>2684</v>
      </c>
      <c r="AF9" s="69" t="s">
        <v>2636</v>
      </c>
      <c r="AG9" s="69" t="s">
        <v>2643</v>
      </c>
      <c r="AH9" s="68" t="s">
        <v>95</v>
      </c>
      <c r="AI9" s="68" t="s">
        <v>66</v>
      </c>
      <c r="AJ9" s="68" t="s">
        <v>66</v>
      </c>
      <c r="AK9" s="68" t="s">
        <v>140</v>
      </c>
      <c r="AL9" s="68" t="s">
        <v>215</v>
      </c>
      <c r="AM9" s="68" t="s">
        <v>196</v>
      </c>
      <c r="AN9" s="69" t="s">
        <v>2655</v>
      </c>
      <c r="AO9" s="68" t="s">
        <v>175</v>
      </c>
      <c r="AP9" s="68" t="s">
        <v>66</v>
      </c>
      <c r="AQ9" s="68" t="s">
        <v>66</v>
      </c>
      <c r="AR9" s="69" t="s">
        <v>2660</v>
      </c>
      <c r="AS9" s="69" t="s">
        <v>2667</v>
      </c>
      <c r="AT9" s="68" t="s">
        <v>244</v>
      </c>
      <c r="AU9" s="69" t="s">
        <v>2676</v>
      </c>
      <c r="AV9" s="68" t="s">
        <v>264</v>
      </c>
      <c r="AW9" s="67"/>
    </row>
    <row r="10" spans="1:49" x14ac:dyDescent="0.2">
      <c r="A10" s="64">
        <v>9</v>
      </c>
      <c r="B10" s="67" t="s">
        <v>13</v>
      </c>
      <c r="C10" s="68" t="s">
        <v>495</v>
      </c>
      <c r="D10" s="68" t="s">
        <v>211</v>
      </c>
      <c r="E10" s="68" t="s">
        <v>286</v>
      </c>
      <c r="F10" s="68" t="s">
        <v>221</v>
      </c>
      <c r="G10" s="68" t="s">
        <v>89</v>
      </c>
      <c r="H10" s="68" t="s">
        <v>297</v>
      </c>
      <c r="I10" s="68" t="s">
        <v>496</v>
      </c>
      <c r="J10" s="68" t="s">
        <v>259</v>
      </c>
      <c r="K10" s="68" t="s">
        <v>159</v>
      </c>
      <c r="L10" s="68" t="s">
        <v>150</v>
      </c>
      <c r="M10" s="68" t="s">
        <v>13</v>
      </c>
      <c r="N10" s="68" t="s">
        <v>189</v>
      </c>
      <c r="O10" s="68" t="s">
        <v>13</v>
      </c>
      <c r="P10" s="68" t="s">
        <v>497</v>
      </c>
      <c r="Q10" s="68" t="s">
        <v>61</v>
      </c>
      <c r="R10" s="68" t="s">
        <v>233</v>
      </c>
      <c r="S10" s="68" t="s">
        <v>498</v>
      </c>
      <c r="T10" s="68" t="s">
        <v>134</v>
      </c>
      <c r="U10" s="68" t="s">
        <v>40</v>
      </c>
      <c r="V10" s="68" t="s">
        <v>499</v>
      </c>
      <c r="W10" s="68" t="s">
        <v>71</v>
      </c>
      <c r="X10" s="68" t="s">
        <v>500</v>
      </c>
      <c r="Y10" s="68" t="s">
        <v>501</v>
      </c>
      <c r="Z10" s="68" t="s">
        <v>113</v>
      </c>
      <c r="AA10" s="68" t="s">
        <v>502</v>
      </c>
      <c r="AB10" s="68" t="s">
        <v>40</v>
      </c>
      <c r="AC10" s="68" t="s">
        <v>503</v>
      </c>
      <c r="AD10" s="68" t="s">
        <v>168</v>
      </c>
      <c r="AE10" s="68" t="s">
        <v>504</v>
      </c>
      <c r="AF10" s="68" t="s">
        <v>505</v>
      </c>
      <c r="AG10" s="68" t="s">
        <v>506</v>
      </c>
      <c r="AH10" s="68" t="s">
        <v>100</v>
      </c>
      <c r="AI10" s="68" t="s">
        <v>89</v>
      </c>
      <c r="AJ10" s="68" t="s">
        <v>89</v>
      </c>
      <c r="AK10" s="68" t="s">
        <v>141</v>
      </c>
      <c r="AL10" s="68" t="s">
        <v>221</v>
      </c>
      <c r="AM10" s="68" t="s">
        <v>202</v>
      </c>
      <c r="AN10" s="68" t="s">
        <v>507</v>
      </c>
      <c r="AO10" s="68" t="s">
        <v>179</v>
      </c>
      <c r="AP10" s="68" t="s">
        <v>71</v>
      </c>
      <c r="AQ10" s="68" t="s">
        <v>71</v>
      </c>
      <c r="AR10" s="68" t="s">
        <v>505</v>
      </c>
      <c r="AS10" s="68" t="s">
        <v>508</v>
      </c>
      <c r="AT10" s="68" t="s">
        <v>250</v>
      </c>
      <c r="AU10" s="68" t="s">
        <v>509</v>
      </c>
      <c r="AV10" s="68" t="s">
        <v>268</v>
      </c>
      <c r="AW10" s="67"/>
    </row>
    <row r="11" spans="1:49" x14ac:dyDescent="0.2">
      <c r="A11" s="64">
        <v>10</v>
      </c>
      <c r="B11" s="67" t="s">
        <v>7</v>
      </c>
      <c r="C11" s="68" t="s">
        <v>510</v>
      </c>
      <c r="D11" s="68" t="s">
        <v>212</v>
      </c>
      <c r="E11" s="68" t="s">
        <v>288</v>
      </c>
      <c r="F11" s="68" t="s">
        <v>223</v>
      </c>
      <c r="G11" s="68" t="s">
        <v>124</v>
      </c>
      <c r="H11" s="68" t="s">
        <v>299</v>
      </c>
      <c r="I11" s="68" t="s">
        <v>511</v>
      </c>
      <c r="J11" s="68" t="s">
        <v>260</v>
      </c>
      <c r="K11" s="68" t="s">
        <v>161</v>
      </c>
      <c r="L11" s="68" t="s">
        <v>152</v>
      </c>
      <c r="M11" s="68" t="s">
        <v>7</v>
      </c>
      <c r="N11" s="68" t="s">
        <v>191</v>
      </c>
      <c r="O11" s="68" t="s">
        <v>53</v>
      </c>
      <c r="P11" s="68" t="s">
        <v>512</v>
      </c>
      <c r="Q11" s="68" t="s">
        <v>63</v>
      </c>
      <c r="R11" s="68" t="s">
        <v>513</v>
      </c>
      <c r="S11" s="68" t="s">
        <v>514</v>
      </c>
      <c r="T11" s="68" t="s">
        <v>136</v>
      </c>
      <c r="U11" s="68" t="s">
        <v>43</v>
      </c>
      <c r="V11" s="68" t="s">
        <v>515</v>
      </c>
      <c r="W11" s="68" t="s">
        <v>73</v>
      </c>
      <c r="X11" s="68" t="s">
        <v>516</v>
      </c>
      <c r="Y11" s="68" t="s">
        <v>517</v>
      </c>
      <c r="Z11" s="68" t="s">
        <v>115</v>
      </c>
      <c r="AA11" s="68" t="s">
        <v>518</v>
      </c>
      <c r="AB11" s="68" t="s">
        <v>7</v>
      </c>
      <c r="AC11" s="68" t="s">
        <v>519</v>
      </c>
      <c r="AD11" s="68" t="s">
        <v>170</v>
      </c>
      <c r="AE11" s="68" t="s">
        <v>520</v>
      </c>
      <c r="AF11" s="68" t="s">
        <v>521</v>
      </c>
      <c r="AG11" s="68" t="s">
        <v>522</v>
      </c>
      <c r="AH11" s="68" t="s">
        <v>102</v>
      </c>
      <c r="AI11" s="68" t="s">
        <v>91</v>
      </c>
      <c r="AJ11" s="68" t="s">
        <v>91</v>
      </c>
      <c r="AK11" s="68" t="s">
        <v>73</v>
      </c>
      <c r="AL11" s="68" t="s">
        <v>240</v>
      </c>
      <c r="AM11" s="68" t="s">
        <v>204</v>
      </c>
      <c r="AN11" s="68" t="s">
        <v>523</v>
      </c>
      <c r="AO11" s="68" t="s">
        <v>181</v>
      </c>
      <c r="AP11" s="68" t="s">
        <v>73</v>
      </c>
      <c r="AQ11" s="68" t="s">
        <v>73</v>
      </c>
      <c r="AR11" s="68" t="s">
        <v>524</v>
      </c>
      <c r="AS11" s="68" t="s">
        <v>525</v>
      </c>
      <c r="AT11" s="68" t="s">
        <v>252</v>
      </c>
      <c r="AU11" s="68" t="s">
        <v>526</v>
      </c>
      <c r="AV11" s="68" t="s">
        <v>270</v>
      </c>
      <c r="AW11" s="67"/>
    </row>
    <row r="12" spans="1:49" x14ac:dyDescent="0.2">
      <c r="A12" s="64">
        <v>11</v>
      </c>
      <c r="B12" s="67" t="s">
        <v>466</v>
      </c>
      <c r="C12" s="68" t="s">
        <v>527</v>
      </c>
      <c r="D12" s="68" t="s">
        <v>528</v>
      </c>
      <c r="E12" s="68" t="s">
        <v>529</v>
      </c>
      <c r="F12" s="68" t="s">
        <v>530</v>
      </c>
      <c r="G12" s="68" t="s">
        <v>531</v>
      </c>
      <c r="H12" s="68" t="s">
        <v>532</v>
      </c>
      <c r="I12" s="68" t="s">
        <v>533</v>
      </c>
      <c r="J12" s="68" t="s">
        <v>534</v>
      </c>
      <c r="K12" s="68" t="s">
        <v>466</v>
      </c>
      <c r="L12" s="68" t="s">
        <v>527</v>
      </c>
      <c r="M12" s="68" t="s">
        <v>466</v>
      </c>
      <c r="N12" s="68" t="s">
        <v>535</v>
      </c>
      <c r="O12" s="68" t="s">
        <v>536</v>
      </c>
      <c r="P12" s="68" t="s">
        <v>537</v>
      </c>
      <c r="Q12" s="68" t="s">
        <v>466</v>
      </c>
      <c r="R12" s="68" t="s">
        <v>538</v>
      </c>
      <c r="S12" s="68" t="s">
        <v>539</v>
      </c>
      <c r="T12" s="68" t="s">
        <v>528</v>
      </c>
      <c r="U12" s="68" t="s">
        <v>540</v>
      </c>
      <c r="V12" s="68" t="s">
        <v>466</v>
      </c>
      <c r="W12" s="68" t="s">
        <v>541</v>
      </c>
      <c r="X12" s="68" t="s">
        <v>542</v>
      </c>
      <c r="Y12" s="68" t="s">
        <v>543</v>
      </c>
      <c r="Z12" s="68" t="s">
        <v>544</v>
      </c>
      <c r="AA12" s="68" t="s">
        <v>545</v>
      </c>
      <c r="AB12" s="68" t="s">
        <v>466</v>
      </c>
      <c r="AC12" s="68" t="s">
        <v>546</v>
      </c>
      <c r="AD12" s="68" t="s">
        <v>547</v>
      </c>
      <c r="AE12" s="68" t="s">
        <v>548</v>
      </c>
      <c r="AF12" s="68" t="s">
        <v>466</v>
      </c>
      <c r="AG12" s="68" t="s">
        <v>549</v>
      </c>
      <c r="AH12" s="68" t="s">
        <v>528</v>
      </c>
      <c r="AI12" s="68" t="s">
        <v>550</v>
      </c>
      <c r="AJ12" s="68" t="s">
        <v>550</v>
      </c>
      <c r="AK12" s="68" t="s">
        <v>528</v>
      </c>
      <c r="AL12" s="68" t="s">
        <v>530</v>
      </c>
      <c r="AM12" s="68" t="s">
        <v>551</v>
      </c>
      <c r="AN12" s="68" t="s">
        <v>552</v>
      </c>
      <c r="AO12" s="68" t="s">
        <v>544</v>
      </c>
      <c r="AP12" s="68" t="s">
        <v>550</v>
      </c>
      <c r="AQ12" s="68" t="s">
        <v>550</v>
      </c>
      <c r="AR12" s="68" t="s">
        <v>466</v>
      </c>
      <c r="AS12" s="68" t="s">
        <v>553</v>
      </c>
      <c r="AT12" s="68" t="s">
        <v>554</v>
      </c>
      <c r="AU12" s="68" t="s">
        <v>555</v>
      </c>
      <c r="AV12" s="68" t="s">
        <v>556</v>
      </c>
      <c r="AW12" s="67"/>
    </row>
    <row r="13" spans="1:49" x14ac:dyDescent="0.2">
      <c r="A13" s="64">
        <v>12</v>
      </c>
      <c r="B13" s="67" t="s">
        <v>4</v>
      </c>
      <c r="C13" s="68" t="s">
        <v>146</v>
      </c>
      <c r="D13" s="68" t="s">
        <v>209</v>
      </c>
      <c r="E13" s="68" t="s">
        <v>282</v>
      </c>
      <c r="F13" s="68" t="s">
        <v>217</v>
      </c>
      <c r="G13" s="68" t="s">
        <v>120</v>
      </c>
      <c r="H13" s="68" t="s">
        <v>293</v>
      </c>
      <c r="I13" s="68" t="s">
        <v>557</v>
      </c>
      <c r="J13" s="68" t="s">
        <v>257</v>
      </c>
      <c r="K13" s="68" t="s">
        <v>157</v>
      </c>
      <c r="L13" s="68" t="s">
        <v>146</v>
      </c>
      <c r="M13" s="68" t="s">
        <v>4</v>
      </c>
      <c r="N13" s="68" t="s">
        <v>187</v>
      </c>
      <c r="O13" s="68" t="s">
        <v>48</v>
      </c>
      <c r="P13" s="68" t="s">
        <v>558</v>
      </c>
      <c r="Q13" s="68" t="s">
        <v>58</v>
      </c>
      <c r="R13" s="68" t="s">
        <v>229</v>
      </c>
      <c r="S13" s="68" t="s">
        <v>559</v>
      </c>
      <c r="T13" s="68" t="s">
        <v>130</v>
      </c>
      <c r="U13" s="68" t="s">
        <v>36</v>
      </c>
      <c r="V13" s="68" t="s">
        <v>560</v>
      </c>
      <c r="W13" s="68" t="s">
        <v>79</v>
      </c>
      <c r="X13" s="68" t="s">
        <v>561</v>
      </c>
      <c r="Y13" s="68" t="s">
        <v>562</v>
      </c>
      <c r="Z13" s="68" t="s">
        <v>110</v>
      </c>
      <c r="AA13" s="68" t="s">
        <v>563</v>
      </c>
      <c r="AB13" s="68" t="s">
        <v>36</v>
      </c>
      <c r="AC13" s="68" t="s">
        <v>564</v>
      </c>
      <c r="AD13" s="68" t="s">
        <v>165</v>
      </c>
      <c r="AE13" s="68" t="s">
        <v>565</v>
      </c>
      <c r="AF13" s="68" t="s">
        <v>157</v>
      </c>
      <c r="AG13" s="68" t="s">
        <v>566</v>
      </c>
      <c r="AH13" s="68" t="s">
        <v>97</v>
      </c>
      <c r="AI13" s="68" t="s">
        <v>86</v>
      </c>
      <c r="AJ13" s="68" t="s">
        <v>86</v>
      </c>
      <c r="AK13" s="68" t="s">
        <v>79</v>
      </c>
      <c r="AL13" s="68" t="s">
        <v>217</v>
      </c>
      <c r="AM13" s="68" t="s">
        <v>198</v>
      </c>
      <c r="AN13" s="68" t="s">
        <v>567</v>
      </c>
      <c r="AO13" s="68" t="s">
        <v>176</v>
      </c>
      <c r="AP13" s="68" t="s">
        <v>68</v>
      </c>
      <c r="AQ13" s="68" t="s">
        <v>68</v>
      </c>
      <c r="AR13" s="68" t="s">
        <v>157</v>
      </c>
      <c r="AS13" s="68" t="s">
        <v>568</v>
      </c>
      <c r="AT13" s="68" t="s">
        <v>246</v>
      </c>
      <c r="AU13" s="68" t="s">
        <v>569</v>
      </c>
      <c r="AV13" s="68" t="s">
        <v>266</v>
      </c>
      <c r="AW13" s="67"/>
    </row>
    <row r="14" spans="1:49" x14ac:dyDescent="0.2">
      <c r="A14" s="64">
        <v>13</v>
      </c>
      <c r="B14" s="67" t="s">
        <v>5</v>
      </c>
      <c r="C14" s="68" t="s">
        <v>149</v>
      </c>
      <c r="D14" s="68" t="s">
        <v>70</v>
      </c>
      <c r="E14" s="68" t="s">
        <v>285</v>
      </c>
      <c r="F14" s="68" t="s">
        <v>220</v>
      </c>
      <c r="G14" s="68" t="s">
        <v>570</v>
      </c>
      <c r="H14" s="68" t="s">
        <v>296</v>
      </c>
      <c r="I14" s="68" t="s">
        <v>571</v>
      </c>
      <c r="J14" s="68" t="s">
        <v>178</v>
      </c>
      <c r="K14" s="68" t="s">
        <v>158</v>
      </c>
      <c r="L14" s="68" t="s">
        <v>149</v>
      </c>
      <c r="M14" s="68" t="s">
        <v>5</v>
      </c>
      <c r="N14" s="68" t="s">
        <v>572</v>
      </c>
      <c r="O14" s="68" t="s">
        <v>51</v>
      </c>
      <c r="P14" s="68" t="s">
        <v>573</v>
      </c>
      <c r="Q14" s="68" t="s">
        <v>574</v>
      </c>
      <c r="R14" s="68" t="s">
        <v>232</v>
      </c>
      <c r="S14" s="68" t="s">
        <v>575</v>
      </c>
      <c r="T14" s="68" t="s">
        <v>133</v>
      </c>
      <c r="U14" s="68" t="s">
        <v>38</v>
      </c>
      <c r="V14" s="68" t="s">
        <v>158</v>
      </c>
      <c r="W14" s="68" t="s">
        <v>81</v>
      </c>
      <c r="X14" s="68" t="s">
        <v>576</v>
      </c>
      <c r="Y14" s="68" t="s">
        <v>577</v>
      </c>
      <c r="Z14" s="68" t="s">
        <v>578</v>
      </c>
      <c r="AA14" s="68" t="s">
        <v>201</v>
      </c>
      <c r="AB14" s="68" t="s">
        <v>38</v>
      </c>
      <c r="AC14" s="68" t="s">
        <v>579</v>
      </c>
      <c r="AD14" s="68" t="s">
        <v>81</v>
      </c>
      <c r="AE14" s="68" t="s">
        <v>580</v>
      </c>
      <c r="AF14" s="68" t="s">
        <v>149</v>
      </c>
      <c r="AG14" s="68" t="s">
        <v>581</v>
      </c>
      <c r="AH14" s="68" t="s">
        <v>99</v>
      </c>
      <c r="AI14" s="68" t="s">
        <v>70</v>
      </c>
      <c r="AJ14" s="68" t="s">
        <v>70</v>
      </c>
      <c r="AK14" s="68" t="s">
        <v>81</v>
      </c>
      <c r="AL14" s="68" t="s">
        <v>582</v>
      </c>
      <c r="AM14" s="68" t="s">
        <v>201</v>
      </c>
      <c r="AN14" s="68" t="s">
        <v>583</v>
      </c>
      <c r="AO14" s="68" t="s">
        <v>178</v>
      </c>
      <c r="AP14" s="68" t="s">
        <v>584</v>
      </c>
      <c r="AQ14" s="68" t="s">
        <v>70</v>
      </c>
      <c r="AR14" s="68" t="s">
        <v>585</v>
      </c>
      <c r="AS14" s="68" t="s">
        <v>586</v>
      </c>
      <c r="AT14" s="68" t="s">
        <v>249</v>
      </c>
      <c r="AU14" s="68" t="s">
        <v>587</v>
      </c>
      <c r="AV14" s="68" t="s">
        <v>267</v>
      </c>
      <c r="AW14" s="67"/>
    </row>
    <row r="15" spans="1:49" x14ac:dyDescent="0.2">
      <c r="A15" s="64">
        <v>14</v>
      </c>
      <c r="B15" s="67" t="s">
        <v>465</v>
      </c>
      <c r="C15" s="68" t="s">
        <v>588</v>
      </c>
      <c r="D15" s="68" t="s">
        <v>589</v>
      </c>
      <c r="E15" s="68" t="s">
        <v>590</v>
      </c>
      <c r="F15" s="68" t="s">
        <v>591</v>
      </c>
      <c r="G15" s="68" t="s">
        <v>592</v>
      </c>
      <c r="H15" s="68" t="s">
        <v>593</v>
      </c>
      <c r="I15" s="68" t="s">
        <v>594</v>
      </c>
      <c r="J15" s="68" t="s">
        <v>595</v>
      </c>
      <c r="K15" s="68" t="s">
        <v>596</v>
      </c>
      <c r="L15" s="68" t="s">
        <v>597</v>
      </c>
      <c r="M15" s="68" t="s">
        <v>465</v>
      </c>
      <c r="N15" s="68" t="s">
        <v>598</v>
      </c>
      <c r="O15" s="68" t="s">
        <v>599</v>
      </c>
      <c r="P15" s="68" t="s">
        <v>600</v>
      </c>
      <c r="Q15" s="68" t="s">
        <v>601</v>
      </c>
      <c r="R15" s="68" t="s">
        <v>602</v>
      </c>
      <c r="S15" s="68" t="s">
        <v>603</v>
      </c>
      <c r="T15" s="68" t="s">
        <v>604</v>
      </c>
      <c r="U15" s="68" t="s">
        <v>465</v>
      </c>
      <c r="V15" s="68" t="s">
        <v>605</v>
      </c>
      <c r="W15" s="68" t="s">
        <v>606</v>
      </c>
      <c r="X15" s="68" t="s">
        <v>607</v>
      </c>
      <c r="Y15" s="68" t="s">
        <v>608</v>
      </c>
      <c r="Z15" s="68" t="s">
        <v>609</v>
      </c>
      <c r="AA15" s="68" t="s">
        <v>610</v>
      </c>
      <c r="AB15" s="68" t="s">
        <v>465</v>
      </c>
      <c r="AC15" s="68" t="s">
        <v>611</v>
      </c>
      <c r="AD15" s="68" t="s">
        <v>589</v>
      </c>
      <c r="AE15" s="68" t="s">
        <v>612</v>
      </c>
      <c r="AF15" s="68" t="s">
        <v>596</v>
      </c>
      <c r="AG15" s="68" t="s">
        <v>613</v>
      </c>
      <c r="AH15" s="68" t="s">
        <v>614</v>
      </c>
      <c r="AI15" s="68" t="s">
        <v>592</v>
      </c>
      <c r="AJ15" s="68" t="s">
        <v>592</v>
      </c>
      <c r="AK15" s="68" t="s">
        <v>615</v>
      </c>
      <c r="AL15" s="68" t="s">
        <v>591</v>
      </c>
      <c r="AM15" s="68" t="s">
        <v>610</v>
      </c>
      <c r="AN15" s="68" t="s">
        <v>616</v>
      </c>
      <c r="AO15" s="68" t="s">
        <v>595</v>
      </c>
      <c r="AP15" s="68" t="s">
        <v>592</v>
      </c>
      <c r="AQ15" s="68" t="s">
        <v>592</v>
      </c>
      <c r="AR15" s="68" t="s">
        <v>596</v>
      </c>
      <c r="AS15" s="68" t="s">
        <v>617</v>
      </c>
      <c r="AT15" s="68" t="s">
        <v>589</v>
      </c>
      <c r="AU15" s="68" t="s">
        <v>618</v>
      </c>
      <c r="AV15" s="68" t="s">
        <v>619</v>
      </c>
      <c r="AW15" s="67"/>
    </row>
    <row r="16" spans="1:49" x14ac:dyDescent="0.2">
      <c r="A16" s="64">
        <v>15</v>
      </c>
      <c r="B16" s="67" t="s">
        <v>10</v>
      </c>
      <c r="C16" s="68" t="s">
        <v>148</v>
      </c>
      <c r="D16" s="68" t="s">
        <v>39</v>
      </c>
      <c r="E16" s="68" t="s">
        <v>284</v>
      </c>
      <c r="F16" s="68" t="s">
        <v>219</v>
      </c>
      <c r="G16" s="68" t="s">
        <v>122</v>
      </c>
      <c r="H16" s="68" t="s">
        <v>295</v>
      </c>
      <c r="I16" s="68" t="s">
        <v>295</v>
      </c>
      <c r="J16" s="68" t="s">
        <v>112</v>
      </c>
      <c r="K16" s="68" t="s">
        <v>60</v>
      </c>
      <c r="L16" s="68" t="s">
        <v>148</v>
      </c>
      <c r="M16" s="68" t="s">
        <v>10</v>
      </c>
      <c r="N16" s="68" t="s">
        <v>39</v>
      </c>
      <c r="O16" s="68" t="s">
        <v>50</v>
      </c>
      <c r="P16" s="68" t="s">
        <v>620</v>
      </c>
      <c r="Q16" s="68" t="s">
        <v>60</v>
      </c>
      <c r="R16" s="68" t="s">
        <v>231</v>
      </c>
      <c r="S16" s="68" t="s">
        <v>621</v>
      </c>
      <c r="T16" s="68" t="s">
        <v>132</v>
      </c>
      <c r="U16" s="68" t="s">
        <v>39</v>
      </c>
      <c r="V16" s="68" t="s">
        <v>622</v>
      </c>
      <c r="W16" s="68" t="s">
        <v>39</v>
      </c>
      <c r="X16" s="68" t="s">
        <v>623</v>
      </c>
      <c r="Y16" s="68" t="s">
        <v>624</v>
      </c>
      <c r="Z16" s="68" t="s">
        <v>112</v>
      </c>
      <c r="AA16" s="68" t="s">
        <v>200</v>
      </c>
      <c r="AB16" s="68" t="s">
        <v>274</v>
      </c>
      <c r="AC16" s="68" t="s">
        <v>625</v>
      </c>
      <c r="AD16" s="68" t="s">
        <v>167</v>
      </c>
      <c r="AE16" s="68" t="s">
        <v>626</v>
      </c>
      <c r="AF16" s="68" t="s">
        <v>39</v>
      </c>
      <c r="AG16" s="68" t="s">
        <v>627</v>
      </c>
      <c r="AH16" s="68" t="s">
        <v>628</v>
      </c>
      <c r="AI16" s="68" t="s">
        <v>88</v>
      </c>
      <c r="AJ16" s="68" t="s">
        <v>88</v>
      </c>
      <c r="AK16" s="68" t="s">
        <v>39</v>
      </c>
      <c r="AL16" s="68" t="s">
        <v>219</v>
      </c>
      <c r="AM16" s="68" t="s">
        <v>200</v>
      </c>
      <c r="AN16" s="68" t="s">
        <v>629</v>
      </c>
      <c r="AO16" s="68" t="s">
        <v>112</v>
      </c>
      <c r="AP16" s="68" t="s">
        <v>39</v>
      </c>
      <c r="AQ16" s="68" t="s">
        <v>39</v>
      </c>
      <c r="AR16" s="68" t="s">
        <v>60</v>
      </c>
      <c r="AS16" s="68" t="s">
        <v>630</v>
      </c>
      <c r="AT16" s="68" t="s">
        <v>248</v>
      </c>
      <c r="AU16" s="68" t="s">
        <v>631</v>
      </c>
      <c r="AV16" s="68" t="s">
        <v>632</v>
      </c>
      <c r="AW16" s="67"/>
    </row>
    <row r="17" spans="1:49" x14ac:dyDescent="0.2">
      <c r="A17" s="64">
        <v>16</v>
      </c>
      <c r="B17" s="67" t="s">
        <v>3</v>
      </c>
      <c r="C17" s="68" t="s">
        <v>3</v>
      </c>
      <c r="D17" s="68" t="s">
        <v>94</v>
      </c>
      <c r="E17" s="68" t="s">
        <v>279</v>
      </c>
      <c r="F17" s="68" t="s">
        <v>214</v>
      </c>
      <c r="G17" s="68" t="s">
        <v>3</v>
      </c>
      <c r="H17" s="68" t="s">
        <v>291</v>
      </c>
      <c r="I17" s="68" t="s">
        <v>291</v>
      </c>
      <c r="J17" s="68" t="s">
        <v>3</v>
      </c>
      <c r="K17" s="68" t="s">
        <v>3</v>
      </c>
      <c r="L17" s="68" t="s">
        <v>3</v>
      </c>
      <c r="M17" s="68" t="s">
        <v>3</v>
      </c>
      <c r="N17" s="68" t="s">
        <v>184</v>
      </c>
      <c r="O17" s="68" t="s">
        <v>3</v>
      </c>
      <c r="P17" s="68" t="s">
        <v>633</v>
      </c>
      <c r="Q17" s="68" t="s">
        <v>3</v>
      </c>
      <c r="R17" s="68" t="s">
        <v>634</v>
      </c>
      <c r="S17" s="68" t="s">
        <v>635</v>
      </c>
      <c r="T17" s="68" t="s">
        <v>127</v>
      </c>
      <c r="U17" s="68" t="s">
        <v>3</v>
      </c>
      <c r="V17" s="68" t="s">
        <v>636</v>
      </c>
      <c r="W17" s="68" t="s">
        <v>77</v>
      </c>
      <c r="X17" s="68" t="s">
        <v>637</v>
      </c>
      <c r="Y17" s="68" t="s">
        <v>638</v>
      </c>
      <c r="Z17" s="68" t="s">
        <v>107</v>
      </c>
      <c r="AA17" s="68" t="s">
        <v>195</v>
      </c>
      <c r="AB17" s="68" t="s">
        <v>3</v>
      </c>
      <c r="AC17" s="68" t="s">
        <v>639</v>
      </c>
      <c r="AD17" s="68" t="s">
        <v>640</v>
      </c>
      <c r="AE17" s="68" t="s">
        <v>641</v>
      </c>
      <c r="AF17" s="68" t="s">
        <v>3</v>
      </c>
      <c r="AG17" s="68" t="s">
        <v>642</v>
      </c>
      <c r="AH17" s="68" t="s">
        <v>94</v>
      </c>
      <c r="AI17" s="68" t="s">
        <v>3</v>
      </c>
      <c r="AJ17" s="68" t="s">
        <v>3</v>
      </c>
      <c r="AK17" s="68" t="s">
        <v>94</v>
      </c>
      <c r="AL17" s="68" t="s">
        <v>214</v>
      </c>
      <c r="AM17" s="68" t="s">
        <v>195</v>
      </c>
      <c r="AN17" s="68" t="s">
        <v>643</v>
      </c>
      <c r="AO17" s="68" t="s">
        <v>174</v>
      </c>
      <c r="AP17" s="68" t="s">
        <v>3</v>
      </c>
      <c r="AQ17" s="68" t="s">
        <v>3</v>
      </c>
      <c r="AR17" s="68" t="s">
        <v>3</v>
      </c>
      <c r="AS17" s="68" t="s">
        <v>644</v>
      </c>
      <c r="AT17" s="68" t="s">
        <v>243</v>
      </c>
      <c r="AU17" s="68" t="s">
        <v>645</v>
      </c>
      <c r="AV17" s="68" t="s">
        <v>263</v>
      </c>
      <c r="AW17" s="67"/>
    </row>
    <row r="18" spans="1:49" x14ac:dyDescent="0.2">
      <c r="A18" s="64">
        <v>17</v>
      </c>
      <c r="B18" s="67" t="s">
        <v>6</v>
      </c>
      <c r="C18" s="68" t="s">
        <v>154</v>
      </c>
      <c r="D18" s="68" t="s">
        <v>172</v>
      </c>
      <c r="E18" s="68" t="s">
        <v>646</v>
      </c>
      <c r="F18" s="68" t="s">
        <v>225</v>
      </c>
      <c r="G18" s="68" t="s">
        <v>125</v>
      </c>
      <c r="H18" s="68" t="s">
        <v>300</v>
      </c>
      <c r="I18" s="68" t="s">
        <v>300</v>
      </c>
      <c r="J18" s="68" t="s">
        <v>261</v>
      </c>
      <c r="K18" s="68" t="s">
        <v>65</v>
      </c>
      <c r="L18" s="68" t="s">
        <v>154</v>
      </c>
      <c r="M18" s="68" t="s">
        <v>6</v>
      </c>
      <c r="N18" s="68" t="s">
        <v>193</v>
      </c>
      <c r="O18" s="68" t="s">
        <v>55</v>
      </c>
      <c r="P18" s="68" t="s">
        <v>647</v>
      </c>
      <c r="Q18" s="68" t="s">
        <v>65</v>
      </c>
      <c r="R18" s="68" t="s">
        <v>236</v>
      </c>
      <c r="S18" s="68" t="s">
        <v>648</v>
      </c>
      <c r="T18" s="68" t="s">
        <v>138</v>
      </c>
      <c r="U18" s="68" t="s">
        <v>42</v>
      </c>
      <c r="V18" s="68" t="s">
        <v>649</v>
      </c>
      <c r="W18" s="68" t="s">
        <v>83</v>
      </c>
      <c r="X18" s="68" t="s">
        <v>650</v>
      </c>
      <c r="Y18" s="68" t="s">
        <v>651</v>
      </c>
      <c r="Z18" s="68" t="s">
        <v>117</v>
      </c>
      <c r="AA18" s="68" t="s">
        <v>206</v>
      </c>
      <c r="AB18" s="68" t="s">
        <v>277</v>
      </c>
      <c r="AC18" s="68" t="s">
        <v>652</v>
      </c>
      <c r="AD18" s="68" t="s">
        <v>172</v>
      </c>
      <c r="AE18" s="68" t="s">
        <v>653</v>
      </c>
      <c r="AF18" s="68" t="s">
        <v>143</v>
      </c>
      <c r="AG18" s="68" t="s">
        <v>654</v>
      </c>
      <c r="AH18" s="68" t="s">
        <v>104</v>
      </c>
      <c r="AI18" s="68" t="s">
        <v>93</v>
      </c>
      <c r="AJ18" s="68" t="s">
        <v>93</v>
      </c>
      <c r="AK18" s="68" t="s">
        <v>143</v>
      </c>
      <c r="AL18" s="68" t="s">
        <v>225</v>
      </c>
      <c r="AM18" s="68" t="s">
        <v>206</v>
      </c>
      <c r="AN18" s="68" t="s">
        <v>655</v>
      </c>
      <c r="AO18" s="68" t="s">
        <v>182</v>
      </c>
      <c r="AP18" s="68" t="s">
        <v>74</v>
      </c>
      <c r="AQ18" s="68" t="s">
        <v>74</v>
      </c>
      <c r="AR18" s="68" t="s">
        <v>65</v>
      </c>
      <c r="AS18" s="68" t="s">
        <v>656</v>
      </c>
      <c r="AT18" s="68" t="s">
        <v>254</v>
      </c>
      <c r="AU18" s="68" t="s">
        <v>657</v>
      </c>
      <c r="AV18" s="68" t="s">
        <v>272</v>
      </c>
      <c r="AW18" s="67"/>
    </row>
    <row r="19" spans="1:49" x14ac:dyDescent="0.2">
      <c r="A19" s="64">
        <v>18</v>
      </c>
      <c r="B19" s="67" t="s">
        <v>33</v>
      </c>
      <c r="C19" s="68" t="s">
        <v>658</v>
      </c>
      <c r="D19" s="68" t="s">
        <v>659</v>
      </c>
      <c r="E19" s="68" t="s">
        <v>660</v>
      </c>
      <c r="F19" s="68" t="s">
        <v>661</v>
      </c>
      <c r="G19" s="68" t="s">
        <v>662</v>
      </c>
      <c r="H19" s="68" t="s">
        <v>663</v>
      </c>
      <c r="I19" s="68" t="s">
        <v>664</v>
      </c>
      <c r="J19" s="68" t="s">
        <v>665</v>
      </c>
      <c r="K19" s="68" t="s">
        <v>666</v>
      </c>
      <c r="L19" s="68" t="s">
        <v>658</v>
      </c>
      <c r="M19" s="68" t="s">
        <v>33</v>
      </c>
      <c r="N19" s="68" t="s">
        <v>667</v>
      </c>
      <c r="O19" s="68" t="s">
        <v>668</v>
      </c>
      <c r="P19" s="68" t="s">
        <v>669</v>
      </c>
      <c r="Q19" s="68" t="s">
        <v>670</v>
      </c>
      <c r="R19" s="68" t="s">
        <v>671</v>
      </c>
      <c r="S19" s="68" t="s">
        <v>672</v>
      </c>
      <c r="T19" s="68" t="s">
        <v>673</v>
      </c>
      <c r="U19" s="68" t="s">
        <v>275</v>
      </c>
      <c r="V19" s="68" t="s">
        <v>674</v>
      </c>
      <c r="W19" s="68" t="s">
        <v>675</v>
      </c>
      <c r="X19" s="68" t="s">
        <v>676</v>
      </c>
      <c r="Y19" s="68" t="s">
        <v>677</v>
      </c>
      <c r="Z19" s="68" t="s">
        <v>678</v>
      </c>
      <c r="AA19" s="68" t="s">
        <v>679</v>
      </c>
      <c r="AB19" s="68" t="s">
        <v>275</v>
      </c>
      <c r="AC19" s="68" t="s">
        <v>680</v>
      </c>
      <c r="AD19" s="68" t="s">
        <v>681</v>
      </c>
      <c r="AE19" s="68" t="s">
        <v>682</v>
      </c>
      <c r="AF19" s="68" t="s">
        <v>683</v>
      </c>
      <c r="AG19" s="68" t="s">
        <v>684</v>
      </c>
      <c r="AH19" s="68" t="s">
        <v>685</v>
      </c>
      <c r="AI19" s="68" t="s">
        <v>662</v>
      </c>
      <c r="AJ19" s="68" t="s">
        <v>662</v>
      </c>
      <c r="AK19" s="68" t="s">
        <v>686</v>
      </c>
      <c r="AL19" s="68" t="s">
        <v>687</v>
      </c>
      <c r="AM19" s="68" t="s">
        <v>688</v>
      </c>
      <c r="AN19" s="68" t="s">
        <v>689</v>
      </c>
      <c r="AO19" s="68" t="s">
        <v>665</v>
      </c>
      <c r="AP19" s="68" t="s">
        <v>662</v>
      </c>
      <c r="AQ19" s="68" t="s">
        <v>662</v>
      </c>
      <c r="AR19" s="68" t="s">
        <v>683</v>
      </c>
      <c r="AS19" s="68" t="s">
        <v>690</v>
      </c>
      <c r="AT19" s="68" t="s">
        <v>691</v>
      </c>
      <c r="AU19" s="68" t="s">
        <v>692</v>
      </c>
      <c r="AV19" s="68" t="s">
        <v>693</v>
      </c>
      <c r="AW19" s="67"/>
    </row>
    <row r="20" spans="1:49" x14ac:dyDescent="0.2">
      <c r="A20" s="64">
        <v>19</v>
      </c>
      <c r="B20" s="67" t="s">
        <v>694</v>
      </c>
      <c r="C20" s="68" t="s">
        <v>695</v>
      </c>
      <c r="D20" s="68" t="s">
        <v>696</v>
      </c>
      <c r="E20" s="68" t="s">
        <v>697</v>
      </c>
      <c r="F20" s="68" t="s">
        <v>698</v>
      </c>
      <c r="G20" s="68" t="s">
        <v>699</v>
      </c>
      <c r="H20" s="68" t="s">
        <v>700</v>
      </c>
      <c r="I20" s="68" t="s">
        <v>701</v>
      </c>
      <c r="J20" s="68" t="s">
        <v>702</v>
      </c>
      <c r="K20" s="68" t="s">
        <v>703</v>
      </c>
      <c r="L20" s="68" t="s">
        <v>704</v>
      </c>
      <c r="M20" s="68" t="s">
        <v>694</v>
      </c>
      <c r="N20" s="68" t="s">
        <v>705</v>
      </c>
      <c r="O20" s="68" t="s">
        <v>706</v>
      </c>
      <c r="P20" s="68" t="s">
        <v>707</v>
      </c>
      <c r="Q20" s="68" t="s">
        <v>708</v>
      </c>
      <c r="R20" s="68" t="s">
        <v>709</v>
      </c>
      <c r="S20" s="68" t="s">
        <v>710</v>
      </c>
      <c r="T20" s="68" t="s">
        <v>711</v>
      </c>
      <c r="U20" s="68" t="s">
        <v>712</v>
      </c>
      <c r="V20" s="68" t="s">
        <v>713</v>
      </c>
      <c r="W20" s="68" t="s">
        <v>714</v>
      </c>
      <c r="X20" s="68" t="s">
        <v>715</v>
      </c>
      <c r="Y20" s="68" t="s">
        <v>716</v>
      </c>
      <c r="Z20" s="68" t="s">
        <v>694</v>
      </c>
      <c r="AA20" s="68" t="s">
        <v>717</v>
      </c>
      <c r="AB20" s="68" t="s">
        <v>718</v>
      </c>
      <c r="AC20" s="68" t="s">
        <v>719</v>
      </c>
      <c r="AD20" s="68" t="s">
        <v>694</v>
      </c>
      <c r="AE20" s="68" t="s">
        <v>720</v>
      </c>
      <c r="AF20" s="68" t="s">
        <v>721</v>
      </c>
      <c r="AG20" s="68" t="s">
        <v>722</v>
      </c>
      <c r="AH20" s="68" t="s">
        <v>723</v>
      </c>
      <c r="AI20" s="68" t="s">
        <v>724</v>
      </c>
      <c r="AJ20" s="68" t="s">
        <v>724</v>
      </c>
      <c r="AK20" s="68" t="s">
        <v>725</v>
      </c>
      <c r="AL20" s="68" t="s">
        <v>726</v>
      </c>
      <c r="AM20" s="68" t="s">
        <v>727</v>
      </c>
      <c r="AN20" s="68" t="s">
        <v>728</v>
      </c>
      <c r="AO20" s="68" t="s">
        <v>694</v>
      </c>
      <c r="AP20" s="68" t="s">
        <v>729</v>
      </c>
      <c r="AQ20" s="68" t="s">
        <v>730</v>
      </c>
      <c r="AR20" s="68" t="s">
        <v>731</v>
      </c>
      <c r="AS20" s="68" t="s">
        <v>732</v>
      </c>
      <c r="AT20" s="68" t="s">
        <v>733</v>
      </c>
      <c r="AU20" s="68" t="s">
        <v>734</v>
      </c>
      <c r="AV20" s="68" t="s">
        <v>735</v>
      </c>
      <c r="AW20" s="67"/>
    </row>
    <row r="21" spans="1:49" x14ac:dyDescent="0.2">
      <c r="A21" s="64">
        <v>20</v>
      </c>
      <c r="B21" s="67" t="s">
        <v>736</v>
      </c>
      <c r="C21" s="68" t="s">
        <v>737</v>
      </c>
      <c r="D21" s="68" t="s">
        <v>738</v>
      </c>
      <c r="E21" s="68" t="s">
        <v>739</v>
      </c>
      <c r="F21" s="68" t="s">
        <v>740</v>
      </c>
      <c r="G21" s="68" t="s">
        <v>741</v>
      </c>
      <c r="H21" s="68" t="s">
        <v>742</v>
      </c>
      <c r="I21" s="68" t="s">
        <v>743</v>
      </c>
      <c r="J21" s="68" t="s">
        <v>744</v>
      </c>
      <c r="K21" s="68" t="s">
        <v>745</v>
      </c>
      <c r="L21" s="68" t="s">
        <v>746</v>
      </c>
      <c r="M21" s="68" t="s">
        <v>736</v>
      </c>
      <c r="N21" s="68" t="s">
        <v>747</v>
      </c>
      <c r="O21" s="68" t="s">
        <v>748</v>
      </c>
      <c r="P21" s="68" t="s">
        <v>749</v>
      </c>
      <c r="Q21" s="68" t="s">
        <v>750</v>
      </c>
      <c r="R21" s="68" t="s">
        <v>751</v>
      </c>
      <c r="S21" s="68" t="s">
        <v>752</v>
      </c>
      <c r="T21" s="68" t="s">
        <v>753</v>
      </c>
      <c r="U21" s="68" t="s">
        <v>754</v>
      </c>
      <c r="V21" s="68" t="s">
        <v>755</v>
      </c>
      <c r="W21" s="68" t="s">
        <v>756</v>
      </c>
      <c r="X21" s="68" t="s">
        <v>757</v>
      </c>
      <c r="Y21" s="68" t="s">
        <v>758</v>
      </c>
      <c r="Z21" s="68" t="s">
        <v>759</v>
      </c>
      <c r="AA21" s="68" t="s">
        <v>760</v>
      </c>
      <c r="AB21" s="68" t="s">
        <v>761</v>
      </c>
      <c r="AC21" s="68" t="s">
        <v>762</v>
      </c>
      <c r="AD21" s="68" t="s">
        <v>763</v>
      </c>
      <c r="AE21" s="68" t="s">
        <v>764</v>
      </c>
      <c r="AF21" s="68" t="s">
        <v>765</v>
      </c>
      <c r="AG21" s="68" t="s">
        <v>766</v>
      </c>
      <c r="AH21" s="68" t="s">
        <v>767</v>
      </c>
      <c r="AI21" s="68" t="s">
        <v>768</v>
      </c>
      <c r="AJ21" s="68" t="s">
        <v>769</v>
      </c>
      <c r="AK21" s="68" t="s">
        <v>770</v>
      </c>
      <c r="AL21" s="68" t="s">
        <v>771</v>
      </c>
      <c r="AM21" s="68" t="s">
        <v>772</v>
      </c>
      <c r="AN21" s="68" t="s">
        <v>773</v>
      </c>
      <c r="AO21" s="68" t="s">
        <v>736</v>
      </c>
      <c r="AP21" s="68" t="s">
        <v>774</v>
      </c>
      <c r="AQ21" s="68" t="s">
        <v>775</v>
      </c>
      <c r="AR21" s="68" t="s">
        <v>776</v>
      </c>
      <c r="AS21" s="68" t="s">
        <v>777</v>
      </c>
      <c r="AT21" s="68" t="s">
        <v>778</v>
      </c>
      <c r="AU21" s="68" t="s">
        <v>779</v>
      </c>
      <c r="AV21" s="68" t="s">
        <v>780</v>
      </c>
      <c r="AW21" s="67"/>
    </row>
    <row r="22" spans="1:49" x14ac:dyDescent="0.2">
      <c r="A22" s="64">
        <v>21</v>
      </c>
      <c r="B22" s="67" t="s">
        <v>781</v>
      </c>
      <c r="C22" s="68" t="s">
        <v>782</v>
      </c>
      <c r="D22" s="68" t="s">
        <v>783</v>
      </c>
      <c r="E22" s="68" t="s">
        <v>784</v>
      </c>
      <c r="F22" s="68" t="s">
        <v>785</v>
      </c>
      <c r="G22" s="68" t="s">
        <v>786</v>
      </c>
      <c r="H22" s="68" t="s">
        <v>787</v>
      </c>
      <c r="I22" s="68" t="s">
        <v>788</v>
      </c>
      <c r="J22" s="68" t="s">
        <v>789</v>
      </c>
      <c r="K22" s="68" t="s">
        <v>790</v>
      </c>
      <c r="L22" s="68" t="s">
        <v>791</v>
      </c>
      <c r="M22" s="68" t="s">
        <v>781</v>
      </c>
      <c r="N22" s="68" t="s">
        <v>792</v>
      </c>
      <c r="O22" s="68" t="s">
        <v>793</v>
      </c>
      <c r="P22" s="68" t="s">
        <v>794</v>
      </c>
      <c r="Q22" s="68" t="s">
        <v>795</v>
      </c>
      <c r="R22" s="68" t="s">
        <v>796</v>
      </c>
      <c r="S22" s="68" t="s">
        <v>797</v>
      </c>
      <c r="T22" s="68" t="s">
        <v>798</v>
      </c>
      <c r="U22" s="68" t="s">
        <v>799</v>
      </c>
      <c r="V22" s="68" t="s">
        <v>800</v>
      </c>
      <c r="W22" s="68" t="s">
        <v>801</v>
      </c>
      <c r="X22" s="68" t="s">
        <v>802</v>
      </c>
      <c r="Y22" s="68" t="s">
        <v>803</v>
      </c>
      <c r="Z22" s="68" t="s">
        <v>804</v>
      </c>
      <c r="AA22" s="68" t="s">
        <v>805</v>
      </c>
      <c r="AB22" s="68" t="s">
        <v>806</v>
      </c>
      <c r="AC22" s="68" t="s">
        <v>807</v>
      </c>
      <c r="AD22" s="68" t="s">
        <v>808</v>
      </c>
      <c r="AE22" s="68" t="s">
        <v>809</v>
      </c>
      <c r="AF22" s="68" t="s">
        <v>810</v>
      </c>
      <c r="AG22" s="68" t="s">
        <v>811</v>
      </c>
      <c r="AH22" s="68" t="s">
        <v>812</v>
      </c>
      <c r="AI22" s="68" t="s">
        <v>813</v>
      </c>
      <c r="AJ22" s="68" t="s">
        <v>813</v>
      </c>
      <c r="AK22" s="68" t="s">
        <v>814</v>
      </c>
      <c r="AL22" s="68" t="s">
        <v>815</v>
      </c>
      <c r="AM22" s="68" t="s">
        <v>816</v>
      </c>
      <c r="AN22" s="68" t="s">
        <v>817</v>
      </c>
      <c r="AO22" s="68" t="s">
        <v>781</v>
      </c>
      <c r="AP22" s="68" t="s">
        <v>818</v>
      </c>
      <c r="AQ22" s="68" t="s">
        <v>818</v>
      </c>
      <c r="AR22" s="68" t="s">
        <v>819</v>
      </c>
      <c r="AS22" s="68" t="s">
        <v>820</v>
      </c>
      <c r="AT22" s="68" t="s">
        <v>821</v>
      </c>
      <c r="AU22" s="68" t="s">
        <v>822</v>
      </c>
      <c r="AV22" s="68" t="s">
        <v>823</v>
      </c>
      <c r="AW22" s="67"/>
    </row>
    <row r="23" spans="1:49" x14ac:dyDescent="0.2">
      <c r="A23" s="64">
        <v>22</v>
      </c>
      <c r="B23" s="67" t="s">
        <v>824</v>
      </c>
      <c r="C23" s="68" t="s">
        <v>824</v>
      </c>
      <c r="D23" s="68" t="s">
        <v>825</v>
      </c>
      <c r="E23" s="68" t="s">
        <v>826</v>
      </c>
      <c r="F23" s="68" t="s">
        <v>827</v>
      </c>
      <c r="G23" s="68" t="s">
        <v>828</v>
      </c>
      <c r="H23" s="68" t="s">
        <v>829</v>
      </c>
      <c r="I23" s="68" t="s">
        <v>830</v>
      </c>
      <c r="J23" s="68" t="s">
        <v>824</v>
      </c>
      <c r="K23" s="68" t="s">
        <v>831</v>
      </c>
      <c r="L23" s="68" t="s">
        <v>832</v>
      </c>
      <c r="M23" s="68" t="s">
        <v>824</v>
      </c>
      <c r="N23" s="68" t="s">
        <v>833</v>
      </c>
      <c r="O23" s="68" t="s">
        <v>834</v>
      </c>
      <c r="P23" s="68" t="s">
        <v>835</v>
      </c>
      <c r="Q23" s="68" t="s">
        <v>836</v>
      </c>
      <c r="R23" s="68" t="s">
        <v>837</v>
      </c>
      <c r="S23" s="68" t="s">
        <v>838</v>
      </c>
      <c r="T23" s="68" t="s">
        <v>839</v>
      </c>
      <c r="U23" s="68" t="s">
        <v>840</v>
      </c>
      <c r="V23" s="68" t="s">
        <v>841</v>
      </c>
      <c r="W23" s="68" t="s">
        <v>842</v>
      </c>
      <c r="X23" s="68" t="s">
        <v>843</v>
      </c>
      <c r="Y23" s="68" t="s">
        <v>844</v>
      </c>
      <c r="Z23" s="68" t="s">
        <v>845</v>
      </c>
      <c r="AA23" s="68" t="s">
        <v>846</v>
      </c>
      <c r="AB23" s="68" t="s">
        <v>847</v>
      </c>
      <c r="AC23" s="68" t="s">
        <v>848</v>
      </c>
      <c r="AD23" s="68" t="s">
        <v>824</v>
      </c>
      <c r="AE23" s="68" t="s">
        <v>849</v>
      </c>
      <c r="AF23" s="68" t="s">
        <v>850</v>
      </c>
      <c r="AG23" s="68" t="s">
        <v>851</v>
      </c>
      <c r="AH23" s="68" t="s">
        <v>852</v>
      </c>
      <c r="AI23" s="68" t="s">
        <v>853</v>
      </c>
      <c r="AJ23" s="68" t="s">
        <v>854</v>
      </c>
      <c r="AK23" s="68" t="s">
        <v>855</v>
      </c>
      <c r="AL23" s="68" t="s">
        <v>856</v>
      </c>
      <c r="AM23" s="68" t="s">
        <v>857</v>
      </c>
      <c r="AN23" s="68" t="s">
        <v>858</v>
      </c>
      <c r="AO23" s="68" t="s">
        <v>824</v>
      </c>
      <c r="AP23" s="68" t="s">
        <v>859</v>
      </c>
      <c r="AQ23" s="68" t="s">
        <v>860</v>
      </c>
      <c r="AR23" s="68" t="s">
        <v>861</v>
      </c>
      <c r="AS23" s="68" t="s">
        <v>862</v>
      </c>
      <c r="AT23" s="68" t="s">
        <v>863</v>
      </c>
      <c r="AU23" s="68" t="s">
        <v>864</v>
      </c>
      <c r="AV23" s="68" t="s">
        <v>865</v>
      </c>
      <c r="AW23" s="67"/>
    </row>
    <row r="24" spans="1:49" x14ac:dyDescent="0.2">
      <c r="A24" s="64">
        <v>23</v>
      </c>
      <c r="B24" s="67" t="s">
        <v>866</v>
      </c>
      <c r="C24" s="68" t="s">
        <v>867</v>
      </c>
      <c r="D24" s="68" t="s">
        <v>868</v>
      </c>
      <c r="E24" s="68" t="s">
        <v>869</v>
      </c>
      <c r="F24" s="68" t="s">
        <v>870</v>
      </c>
      <c r="G24" s="68" t="s">
        <v>871</v>
      </c>
      <c r="H24" s="68" t="s">
        <v>872</v>
      </c>
      <c r="I24" s="68" t="s">
        <v>873</v>
      </c>
      <c r="J24" s="68" t="s">
        <v>874</v>
      </c>
      <c r="K24" s="68" t="s">
        <v>875</v>
      </c>
      <c r="L24" s="68" t="s">
        <v>867</v>
      </c>
      <c r="M24" s="68" t="s">
        <v>866</v>
      </c>
      <c r="N24" s="68" t="s">
        <v>876</v>
      </c>
      <c r="O24" s="68" t="s">
        <v>877</v>
      </c>
      <c r="P24" s="68" t="s">
        <v>878</v>
      </c>
      <c r="Q24" s="68" t="s">
        <v>875</v>
      </c>
      <c r="R24" s="68" t="s">
        <v>879</v>
      </c>
      <c r="S24" s="68" t="s">
        <v>880</v>
      </c>
      <c r="T24" s="68" t="s">
        <v>881</v>
      </c>
      <c r="U24" s="68" t="s">
        <v>871</v>
      </c>
      <c r="V24" s="68" t="s">
        <v>882</v>
      </c>
      <c r="W24" s="68" t="s">
        <v>883</v>
      </c>
      <c r="X24" s="68" t="s">
        <v>884</v>
      </c>
      <c r="Y24" s="68" t="s">
        <v>885</v>
      </c>
      <c r="Z24" s="68" t="s">
        <v>886</v>
      </c>
      <c r="AA24" s="68" t="s">
        <v>870</v>
      </c>
      <c r="AB24" s="68" t="s">
        <v>887</v>
      </c>
      <c r="AC24" s="68" t="s">
        <v>888</v>
      </c>
      <c r="AD24" s="68" t="s">
        <v>889</v>
      </c>
      <c r="AE24" s="68" t="s">
        <v>890</v>
      </c>
      <c r="AF24" s="68" t="s">
        <v>875</v>
      </c>
      <c r="AG24" s="68" t="s">
        <v>891</v>
      </c>
      <c r="AH24" s="68" t="s">
        <v>874</v>
      </c>
      <c r="AI24" s="68" t="s">
        <v>892</v>
      </c>
      <c r="AJ24" s="68" t="s">
        <v>892</v>
      </c>
      <c r="AK24" s="68" t="s">
        <v>874</v>
      </c>
      <c r="AL24" s="68" t="s">
        <v>893</v>
      </c>
      <c r="AM24" s="68" t="s">
        <v>870</v>
      </c>
      <c r="AN24" s="68" t="s">
        <v>894</v>
      </c>
      <c r="AO24" s="68" t="s">
        <v>894</v>
      </c>
      <c r="AP24" s="68" t="s">
        <v>892</v>
      </c>
      <c r="AQ24" s="68" t="s">
        <v>892</v>
      </c>
      <c r="AR24" s="68" t="s">
        <v>889</v>
      </c>
      <c r="AS24" s="68" t="s">
        <v>895</v>
      </c>
      <c r="AT24" s="68" t="s">
        <v>871</v>
      </c>
      <c r="AU24" s="68" t="s">
        <v>870</v>
      </c>
      <c r="AV24" s="68" t="s">
        <v>896</v>
      </c>
      <c r="AW24" s="67"/>
    </row>
    <row r="25" spans="1:49" x14ac:dyDescent="0.2">
      <c r="A25" s="64">
        <v>24</v>
      </c>
      <c r="B25" s="67" t="s">
        <v>0</v>
      </c>
      <c r="C25" s="68" t="s">
        <v>897</v>
      </c>
      <c r="D25" s="68" t="s">
        <v>898</v>
      </c>
      <c r="E25" s="68" t="s">
        <v>899</v>
      </c>
      <c r="F25" s="68" t="s">
        <v>900</v>
      </c>
      <c r="G25" s="68" t="s">
        <v>898</v>
      </c>
      <c r="H25" s="68" t="s">
        <v>901</v>
      </c>
      <c r="I25" s="68" t="s">
        <v>901</v>
      </c>
      <c r="J25" s="68" t="s">
        <v>897</v>
      </c>
      <c r="K25" s="68" t="s">
        <v>902</v>
      </c>
      <c r="L25" s="68" t="s">
        <v>897</v>
      </c>
      <c r="M25" s="68" t="s">
        <v>0</v>
      </c>
      <c r="N25" s="68" t="s">
        <v>903</v>
      </c>
      <c r="O25" s="68" t="s">
        <v>0</v>
      </c>
      <c r="P25" s="68" t="s">
        <v>904</v>
      </c>
      <c r="Q25" s="68" t="s">
        <v>897</v>
      </c>
      <c r="R25" s="68" t="s">
        <v>905</v>
      </c>
      <c r="S25" s="68" t="s">
        <v>906</v>
      </c>
      <c r="T25" s="68" t="s">
        <v>907</v>
      </c>
      <c r="U25" s="68" t="s">
        <v>908</v>
      </c>
      <c r="V25" s="68" t="s">
        <v>909</v>
      </c>
      <c r="W25" s="68" t="s">
        <v>898</v>
      </c>
      <c r="X25" s="68" t="s">
        <v>910</v>
      </c>
      <c r="Y25" s="68" t="s">
        <v>911</v>
      </c>
      <c r="Z25" s="68" t="s">
        <v>898</v>
      </c>
      <c r="AA25" s="68" t="s">
        <v>900</v>
      </c>
      <c r="AB25" s="68" t="s">
        <v>912</v>
      </c>
      <c r="AC25" s="68" t="s">
        <v>913</v>
      </c>
      <c r="AD25" s="68" t="s">
        <v>898</v>
      </c>
      <c r="AE25" s="68" t="s">
        <v>914</v>
      </c>
      <c r="AF25" s="68" t="s">
        <v>902</v>
      </c>
      <c r="AG25" s="68" t="s">
        <v>915</v>
      </c>
      <c r="AH25" s="68" t="s">
        <v>898</v>
      </c>
      <c r="AI25" s="68" t="s">
        <v>898</v>
      </c>
      <c r="AJ25" s="68" t="s">
        <v>898</v>
      </c>
      <c r="AK25" s="68" t="s">
        <v>898</v>
      </c>
      <c r="AL25" s="68" t="s">
        <v>900</v>
      </c>
      <c r="AM25" s="68" t="s">
        <v>916</v>
      </c>
      <c r="AN25" s="68" t="s">
        <v>907</v>
      </c>
      <c r="AO25" s="68" t="s">
        <v>897</v>
      </c>
      <c r="AP25" s="68" t="s">
        <v>917</v>
      </c>
      <c r="AQ25" s="68" t="s">
        <v>917</v>
      </c>
      <c r="AR25" s="68" t="s">
        <v>897</v>
      </c>
      <c r="AS25" s="68" t="s">
        <v>918</v>
      </c>
      <c r="AT25" s="68" t="s">
        <v>919</v>
      </c>
      <c r="AU25" s="68" t="s">
        <v>900</v>
      </c>
      <c r="AV25" s="68" t="s">
        <v>920</v>
      </c>
      <c r="AW25" s="67"/>
    </row>
    <row r="26" spans="1:49" x14ac:dyDescent="0.2">
      <c r="A26" s="64">
        <v>25</v>
      </c>
      <c r="B26" s="67" t="s">
        <v>32</v>
      </c>
      <c r="C26" s="68" t="s">
        <v>921</v>
      </c>
      <c r="D26" s="68" t="s">
        <v>922</v>
      </c>
      <c r="E26" s="68" t="s">
        <v>923</v>
      </c>
      <c r="F26" s="68" t="s">
        <v>924</v>
      </c>
      <c r="G26" s="68" t="s">
        <v>925</v>
      </c>
      <c r="H26" s="68" t="s">
        <v>926</v>
      </c>
      <c r="I26" s="68" t="s">
        <v>927</v>
      </c>
      <c r="J26" s="68" t="s">
        <v>928</v>
      </c>
      <c r="K26" s="68" t="s">
        <v>921</v>
      </c>
      <c r="L26" s="68" t="s">
        <v>921</v>
      </c>
      <c r="M26" s="68" t="s">
        <v>32</v>
      </c>
      <c r="N26" s="68" t="s">
        <v>929</v>
      </c>
      <c r="O26" s="68" t="s">
        <v>930</v>
      </c>
      <c r="P26" s="68" t="s">
        <v>931</v>
      </c>
      <c r="Q26" s="68" t="s">
        <v>921</v>
      </c>
      <c r="R26" s="68" t="s">
        <v>932</v>
      </c>
      <c r="S26" s="68" t="s">
        <v>933</v>
      </c>
      <c r="T26" s="68" t="s">
        <v>934</v>
      </c>
      <c r="U26" s="68" t="s">
        <v>935</v>
      </c>
      <c r="V26" s="68" t="s">
        <v>921</v>
      </c>
      <c r="W26" s="68" t="s">
        <v>936</v>
      </c>
      <c r="X26" s="68" t="s">
        <v>937</v>
      </c>
      <c r="Y26" s="68" t="s">
        <v>938</v>
      </c>
      <c r="Z26" s="68" t="s">
        <v>939</v>
      </c>
      <c r="AA26" s="68" t="s">
        <v>940</v>
      </c>
      <c r="AB26" s="68" t="s">
        <v>935</v>
      </c>
      <c r="AC26" s="68" t="s">
        <v>941</v>
      </c>
      <c r="AD26" s="68" t="s">
        <v>942</v>
      </c>
      <c r="AE26" s="68" t="s">
        <v>943</v>
      </c>
      <c r="AF26" s="68" t="s">
        <v>921</v>
      </c>
      <c r="AG26" s="68" t="s">
        <v>944</v>
      </c>
      <c r="AH26" s="68" t="s">
        <v>945</v>
      </c>
      <c r="AI26" s="68" t="s">
        <v>925</v>
      </c>
      <c r="AJ26" s="68" t="s">
        <v>925</v>
      </c>
      <c r="AK26" s="68" t="s">
        <v>946</v>
      </c>
      <c r="AL26" s="68" t="s">
        <v>947</v>
      </c>
      <c r="AM26" s="68" t="s">
        <v>948</v>
      </c>
      <c r="AN26" s="68" t="s">
        <v>949</v>
      </c>
      <c r="AO26" s="68" t="s">
        <v>928</v>
      </c>
      <c r="AP26" s="68" t="s">
        <v>925</v>
      </c>
      <c r="AQ26" s="68" t="s">
        <v>925</v>
      </c>
      <c r="AR26" s="68" t="s">
        <v>921</v>
      </c>
      <c r="AS26" s="68" t="s">
        <v>950</v>
      </c>
      <c r="AT26" s="68" t="s">
        <v>951</v>
      </c>
      <c r="AU26" s="68" t="s">
        <v>952</v>
      </c>
      <c r="AV26" s="68" t="s">
        <v>953</v>
      </c>
      <c r="AW26" s="67"/>
    </row>
    <row r="27" spans="1:49" x14ac:dyDescent="0.2">
      <c r="A27" s="64">
        <v>26</v>
      </c>
      <c r="B27" s="67" t="s">
        <v>954</v>
      </c>
      <c r="C27" s="68" t="s">
        <v>955</v>
      </c>
      <c r="D27" s="68" t="s">
        <v>956</v>
      </c>
      <c r="E27" s="68" t="s">
        <v>957</v>
      </c>
      <c r="F27" s="68" t="s">
        <v>958</v>
      </c>
      <c r="G27" s="68" t="s">
        <v>959</v>
      </c>
      <c r="H27" s="68" t="s">
        <v>960</v>
      </c>
      <c r="I27" s="68" t="s">
        <v>961</v>
      </c>
      <c r="J27" s="68" t="s">
        <v>956</v>
      </c>
      <c r="K27" s="68" t="s">
        <v>954</v>
      </c>
      <c r="L27" s="68" t="s">
        <v>962</v>
      </c>
      <c r="M27" s="68" t="s">
        <v>954</v>
      </c>
      <c r="N27" s="68" t="s">
        <v>963</v>
      </c>
      <c r="O27" s="68" t="s">
        <v>954</v>
      </c>
      <c r="P27" s="68" t="s">
        <v>964</v>
      </c>
      <c r="Q27" s="68" t="s">
        <v>965</v>
      </c>
      <c r="R27" s="68" t="s">
        <v>966</v>
      </c>
      <c r="S27" s="68" t="s">
        <v>967</v>
      </c>
      <c r="T27" s="68" t="s">
        <v>968</v>
      </c>
      <c r="U27" s="68" t="s">
        <v>969</v>
      </c>
      <c r="V27" s="68" t="s">
        <v>841</v>
      </c>
      <c r="W27" s="68" t="s">
        <v>970</v>
      </c>
      <c r="X27" s="68" t="s">
        <v>971</v>
      </c>
      <c r="Y27" s="68" t="s">
        <v>972</v>
      </c>
      <c r="Z27" s="68" t="s">
        <v>973</v>
      </c>
      <c r="AA27" s="68" t="s">
        <v>958</v>
      </c>
      <c r="AB27" s="68" t="s">
        <v>974</v>
      </c>
      <c r="AC27" s="68" t="s">
        <v>975</v>
      </c>
      <c r="AD27" s="68" t="s">
        <v>954</v>
      </c>
      <c r="AE27" s="68" t="s">
        <v>976</v>
      </c>
      <c r="AF27" s="68" t="s">
        <v>977</v>
      </c>
      <c r="AG27" s="68" t="s">
        <v>978</v>
      </c>
      <c r="AH27" s="68" t="s">
        <v>979</v>
      </c>
      <c r="AI27" s="68" t="s">
        <v>980</v>
      </c>
      <c r="AJ27" s="68" t="s">
        <v>980</v>
      </c>
      <c r="AK27" s="68" t="s">
        <v>981</v>
      </c>
      <c r="AL27" s="68" t="s">
        <v>982</v>
      </c>
      <c r="AM27" s="68" t="s">
        <v>983</v>
      </c>
      <c r="AN27" s="68" t="s">
        <v>984</v>
      </c>
      <c r="AO27" s="68" t="s">
        <v>985</v>
      </c>
      <c r="AP27" s="68" t="s">
        <v>980</v>
      </c>
      <c r="AQ27" s="68" t="s">
        <v>980</v>
      </c>
      <c r="AR27" s="68" t="s">
        <v>977</v>
      </c>
      <c r="AS27" s="68" t="s">
        <v>986</v>
      </c>
      <c r="AT27" s="68" t="s">
        <v>987</v>
      </c>
      <c r="AU27" s="68" t="s">
        <v>988</v>
      </c>
      <c r="AV27" s="68" t="s">
        <v>989</v>
      </c>
      <c r="AW27" s="67"/>
    </row>
    <row r="28" spans="1:49" x14ac:dyDescent="0.2">
      <c r="A28" s="64">
        <v>27</v>
      </c>
      <c r="B28" s="67" t="s">
        <v>1</v>
      </c>
      <c r="C28" s="68" t="s">
        <v>990</v>
      </c>
      <c r="D28" s="68" t="s">
        <v>991</v>
      </c>
      <c r="E28" s="68" t="s">
        <v>992</v>
      </c>
      <c r="F28" s="68" t="s">
        <v>993</v>
      </c>
      <c r="G28" s="68" t="s">
        <v>994</v>
      </c>
      <c r="H28" s="68" t="s">
        <v>995</v>
      </c>
      <c r="I28" s="68" t="s">
        <v>996</v>
      </c>
      <c r="J28" s="68" t="s">
        <v>997</v>
      </c>
      <c r="K28" s="68" t="s">
        <v>998</v>
      </c>
      <c r="L28" s="68" t="s">
        <v>999</v>
      </c>
      <c r="M28" s="68" t="s">
        <v>1</v>
      </c>
      <c r="N28" s="68" t="s">
        <v>1000</v>
      </c>
      <c r="O28" s="68" t="s">
        <v>1001</v>
      </c>
      <c r="P28" s="68" t="s">
        <v>1002</v>
      </c>
      <c r="Q28" s="68" t="s">
        <v>1003</v>
      </c>
      <c r="R28" s="68" t="s">
        <v>1004</v>
      </c>
      <c r="S28" s="68" t="s">
        <v>1005</v>
      </c>
      <c r="T28" s="68" t="s">
        <v>1006</v>
      </c>
      <c r="U28" s="68" t="s">
        <v>1007</v>
      </c>
      <c r="V28" s="68" t="s">
        <v>1008</v>
      </c>
      <c r="W28" s="68" t="s">
        <v>1009</v>
      </c>
      <c r="X28" s="68" t="s">
        <v>996</v>
      </c>
      <c r="Y28" s="68" t="s">
        <v>1010</v>
      </c>
      <c r="Z28" s="68" t="s">
        <v>1011</v>
      </c>
      <c r="AA28" s="68" t="s">
        <v>993</v>
      </c>
      <c r="AB28" s="68" t="s">
        <v>1012</v>
      </c>
      <c r="AC28" s="68" t="s">
        <v>1013</v>
      </c>
      <c r="AD28" s="68" t="s">
        <v>1014</v>
      </c>
      <c r="AE28" s="68" t="s">
        <v>1015</v>
      </c>
      <c r="AF28" s="68" t="s">
        <v>1016</v>
      </c>
      <c r="AG28" s="68" t="s">
        <v>1017</v>
      </c>
      <c r="AH28" s="68" t="s">
        <v>1018</v>
      </c>
      <c r="AI28" s="68" t="s">
        <v>1019</v>
      </c>
      <c r="AJ28" s="68" t="s">
        <v>1020</v>
      </c>
      <c r="AK28" s="68" t="s">
        <v>1021</v>
      </c>
      <c r="AL28" s="68" t="s">
        <v>1022</v>
      </c>
      <c r="AM28" s="68" t="s">
        <v>993</v>
      </c>
      <c r="AN28" s="68" t="s">
        <v>1023</v>
      </c>
      <c r="AO28" s="68" t="s">
        <v>1023</v>
      </c>
      <c r="AP28" s="68" t="s">
        <v>1024</v>
      </c>
      <c r="AQ28" s="68" t="s">
        <v>1025</v>
      </c>
      <c r="AR28" s="68" t="s">
        <v>1016</v>
      </c>
      <c r="AS28" s="68" t="s">
        <v>1026</v>
      </c>
      <c r="AT28" s="68" t="s">
        <v>1027</v>
      </c>
      <c r="AU28" s="68" t="s">
        <v>1028</v>
      </c>
      <c r="AV28" s="68" t="s">
        <v>1029</v>
      </c>
      <c r="AW28" s="67"/>
    </row>
    <row r="29" spans="1:49" x14ac:dyDescent="0.2">
      <c r="A29" s="64">
        <v>28</v>
      </c>
      <c r="B29" s="67" t="s">
        <v>1030</v>
      </c>
      <c r="C29" s="68" t="s">
        <v>1031</v>
      </c>
      <c r="D29" s="68" t="s">
        <v>1032</v>
      </c>
      <c r="E29" s="68" t="s">
        <v>1033</v>
      </c>
      <c r="F29" s="68" t="s">
        <v>1034</v>
      </c>
      <c r="G29" s="68" t="s">
        <v>1035</v>
      </c>
      <c r="H29" s="68" t="s">
        <v>1036</v>
      </c>
      <c r="I29" s="68" t="s">
        <v>1037</v>
      </c>
      <c r="J29" s="68" t="s">
        <v>1030</v>
      </c>
      <c r="K29" s="68" t="s">
        <v>1038</v>
      </c>
      <c r="L29" s="68" t="s">
        <v>1039</v>
      </c>
      <c r="M29" s="68" t="s">
        <v>1030</v>
      </c>
      <c r="N29" s="68" t="s">
        <v>1040</v>
      </c>
      <c r="O29" s="68" t="s">
        <v>1041</v>
      </c>
      <c r="P29" s="68" t="s">
        <v>1042</v>
      </c>
      <c r="Q29" s="68" t="s">
        <v>1043</v>
      </c>
      <c r="R29" s="68" t="s">
        <v>1044</v>
      </c>
      <c r="S29" s="68" t="s">
        <v>1045</v>
      </c>
      <c r="T29" s="68" t="s">
        <v>1046</v>
      </c>
      <c r="U29" s="68" t="s">
        <v>1047</v>
      </c>
      <c r="V29" s="68" t="s">
        <v>1048</v>
      </c>
      <c r="W29" s="68" t="s">
        <v>1049</v>
      </c>
      <c r="X29" s="68" t="s">
        <v>1050</v>
      </c>
      <c r="Y29" s="68" t="s">
        <v>1051</v>
      </c>
      <c r="Z29" s="68" t="s">
        <v>1030</v>
      </c>
      <c r="AA29" s="68" t="s">
        <v>1052</v>
      </c>
      <c r="AB29" s="68" t="s">
        <v>1053</v>
      </c>
      <c r="AC29" s="68" t="s">
        <v>1054</v>
      </c>
      <c r="AD29" s="68" t="s">
        <v>1030</v>
      </c>
      <c r="AE29" s="68" t="s">
        <v>1055</v>
      </c>
      <c r="AF29" s="68" t="s">
        <v>1038</v>
      </c>
      <c r="AG29" s="68" t="s">
        <v>1056</v>
      </c>
      <c r="AH29" s="68" t="s">
        <v>1057</v>
      </c>
      <c r="AI29" s="68" t="s">
        <v>1058</v>
      </c>
      <c r="AJ29" s="68" t="s">
        <v>1059</v>
      </c>
      <c r="AK29" s="68" t="s">
        <v>1060</v>
      </c>
      <c r="AL29" s="68" t="s">
        <v>1061</v>
      </c>
      <c r="AM29" s="68" t="s">
        <v>1062</v>
      </c>
      <c r="AN29" s="68" t="s">
        <v>1063</v>
      </c>
      <c r="AO29" s="68" t="s">
        <v>1030</v>
      </c>
      <c r="AP29" s="68" t="s">
        <v>1064</v>
      </c>
      <c r="AQ29" s="68" t="s">
        <v>1064</v>
      </c>
      <c r="AR29" s="68" t="s">
        <v>1065</v>
      </c>
      <c r="AS29" s="68" t="s">
        <v>1066</v>
      </c>
      <c r="AT29" s="68" t="s">
        <v>1067</v>
      </c>
      <c r="AU29" s="68" t="s">
        <v>1068</v>
      </c>
      <c r="AV29" s="68" t="s">
        <v>1069</v>
      </c>
      <c r="AW29" s="67"/>
    </row>
    <row r="30" spans="1:49" x14ac:dyDescent="0.2">
      <c r="A30" s="64">
        <v>29</v>
      </c>
      <c r="B30" s="67" t="s">
        <v>1070</v>
      </c>
      <c r="C30" s="68" t="s">
        <v>1070</v>
      </c>
      <c r="D30" s="68" t="s">
        <v>1071</v>
      </c>
      <c r="E30" s="68" t="s">
        <v>1072</v>
      </c>
      <c r="F30" s="68" t="s">
        <v>1073</v>
      </c>
      <c r="G30" s="68" t="s">
        <v>1074</v>
      </c>
      <c r="H30" s="68" t="s">
        <v>1075</v>
      </c>
      <c r="I30" s="68" t="s">
        <v>1076</v>
      </c>
      <c r="J30" s="68" t="s">
        <v>1070</v>
      </c>
      <c r="K30" s="68" t="s">
        <v>1077</v>
      </c>
      <c r="L30" s="68" t="s">
        <v>1078</v>
      </c>
      <c r="M30" s="68" t="s">
        <v>1070</v>
      </c>
      <c r="N30" s="68" t="s">
        <v>1079</v>
      </c>
      <c r="O30" s="68" t="s">
        <v>1080</v>
      </c>
      <c r="P30" s="68" t="s">
        <v>1081</v>
      </c>
      <c r="Q30" s="68" t="s">
        <v>1082</v>
      </c>
      <c r="R30" s="68" t="s">
        <v>1083</v>
      </c>
      <c r="S30" s="68" t="s">
        <v>1084</v>
      </c>
      <c r="T30" s="68" t="s">
        <v>1085</v>
      </c>
      <c r="U30" s="68" t="s">
        <v>1086</v>
      </c>
      <c r="V30" s="68" t="s">
        <v>1087</v>
      </c>
      <c r="W30" s="68" t="s">
        <v>1088</v>
      </c>
      <c r="X30" s="68" t="s">
        <v>1089</v>
      </c>
      <c r="Y30" s="68" t="s">
        <v>1090</v>
      </c>
      <c r="Z30" s="68" t="s">
        <v>1091</v>
      </c>
      <c r="AA30" s="68" t="s">
        <v>1062</v>
      </c>
      <c r="AB30" s="68" t="s">
        <v>1092</v>
      </c>
      <c r="AC30" s="68" t="s">
        <v>1093</v>
      </c>
      <c r="AD30" s="68" t="s">
        <v>1070</v>
      </c>
      <c r="AE30" s="68" t="s">
        <v>1094</v>
      </c>
      <c r="AF30" s="68" t="s">
        <v>1077</v>
      </c>
      <c r="AG30" s="68" t="s">
        <v>1095</v>
      </c>
      <c r="AH30" s="68" t="s">
        <v>1096</v>
      </c>
      <c r="AI30" s="68" t="s">
        <v>1097</v>
      </c>
      <c r="AJ30" s="68" t="s">
        <v>1098</v>
      </c>
      <c r="AK30" s="68" t="s">
        <v>1099</v>
      </c>
      <c r="AL30" s="68" t="s">
        <v>1100</v>
      </c>
      <c r="AM30" s="68" t="s">
        <v>1101</v>
      </c>
      <c r="AN30" s="68" t="s">
        <v>1102</v>
      </c>
      <c r="AO30" s="68" t="s">
        <v>1070</v>
      </c>
      <c r="AP30" s="68" t="s">
        <v>1103</v>
      </c>
      <c r="AQ30" s="68" t="s">
        <v>1103</v>
      </c>
      <c r="AR30" s="68" t="s">
        <v>1077</v>
      </c>
      <c r="AS30" s="68" t="s">
        <v>1104</v>
      </c>
      <c r="AT30" s="68" t="s">
        <v>1105</v>
      </c>
      <c r="AU30" s="68" t="s">
        <v>1106</v>
      </c>
      <c r="AV30" s="68" t="s">
        <v>1107</v>
      </c>
      <c r="AW30" s="67"/>
    </row>
    <row r="31" spans="1:49" x14ac:dyDescent="0.2">
      <c r="A31" s="64">
        <v>30</v>
      </c>
      <c r="B31" s="67" t="s">
        <v>1108</v>
      </c>
      <c r="C31" s="68" t="s">
        <v>1109</v>
      </c>
      <c r="D31" s="68" t="s">
        <v>1110</v>
      </c>
      <c r="E31" s="68" t="s">
        <v>1111</v>
      </c>
      <c r="F31" s="68" t="s">
        <v>1112</v>
      </c>
      <c r="G31" s="68" t="s">
        <v>1108</v>
      </c>
      <c r="H31" s="68" t="s">
        <v>1113</v>
      </c>
      <c r="I31" s="68" t="s">
        <v>1114</v>
      </c>
      <c r="J31" s="68" t="s">
        <v>1108</v>
      </c>
      <c r="K31" s="68" t="s">
        <v>1109</v>
      </c>
      <c r="L31" s="68" t="s">
        <v>1109</v>
      </c>
      <c r="M31" s="68" t="s">
        <v>1108</v>
      </c>
      <c r="N31" s="68" t="s">
        <v>1115</v>
      </c>
      <c r="O31" s="68" t="s">
        <v>1109</v>
      </c>
      <c r="P31" s="68" t="s">
        <v>1116</v>
      </c>
      <c r="Q31" s="68" t="s">
        <v>1109</v>
      </c>
      <c r="R31" s="68" t="s">
        <v>1117</v>
      </c>
      <c r="S31" s="68" t="s">
        <v>1118</v>
      </c>
      <c r="T31" s="68" t="s">
        <v>1119</v>
      </c>
      <c r="U31" s="68" t="s">
        <v>1108</v>
      </c>
      <c r="V31" s="68" t="s">
        <v>1120</v>
      </c>
      <c r="W31" s="68" t="s">
        <v>1109</v>
      </c>
      <c r="X31" s="68" t="s">
        <v>1121</v>
      </c>
      <c r="Y31" s="68" t="s">
        <v>1122</v>
      </c>
      <c r="Z31" s="68" t="s">
        <v>1123</v>
      </c>
      <c r="AA31" s="68" t="s">
        <v>1124</v>
      </c>
      <c r="AB31" s="68" t="s">
        <v>1125</v>
      </c>
      <c r="AC31" s="68" t="s">
        <v>1126</v>
      </c>
      <c r="AD31" s="68" t="s">
        <v>1127</v>
      </c>
      <c r="AE31" s="68" t="s">
        <v>1128</v>
      </c>
      <c r="AF31" s="68" t="s">
        <v>1109</v>
      </c>
      <c r="AG31" s="68" t="s">
        <v>1129</v>
      </c>
      <c r="AH31" s="68" t="s">
        <v>1108</v>
      </c>
      <c r="AI31" s="68" t="s">
        <v>1108</v>
      </c>
      <c r="AJ31" s="68" t="s">
        <v>1108</v>
      </c>
      <c r="AK31" s="68" t="s">
        <v>1130</v>
      </c>
      <c r="AL31" s="68" t="s">
        <v>1131</v>
      </c>
      <c r="AM31" s="68" t="s">
        <v>1132</v>
      </c>
      <c r="AN31" s="68" t="s">
        <v>1133</v>
      </c>
      <c r="AO31" s="68" t="s">
        <v>1108</v>
      </c>
      <c r="AP31" s="68" t="s">
        <v>1108</v>
      </c>
      <c r="AQ31" s="68" t="s">
        <v>1108</v>
      </c>
      <c r="AR31" s="68" t="s">
        <v>1108</v>
      </c>
      <c r="AS31" s="68" t="s">
        <v>1134</v>
      </c>
      <c r="AT31" s="68" t="s">
        <v>1108</v>
      </c>
      <c r="AU31" s="68" t="s">
        <v>1135</v>
      </c>
      <c r="AV31" s="68" t="s">
        <v>1136</v>
      </c>
      <c r="AW31" s="67"/>
    </row>
    <row r="32" spans="1:49" x14ac:dyDescent="0.2">
      <c r="A32" s="64">
        <v>31</v>
      </c>
      <c r="B32" s="67" t="s">
        <v>1137</v>
      </c>
      <c r="C32" s="68" t="s">
        <v>1138</v>
      </c>
      <c r="D32" s="68" t="s">
        <v>1139</v>
      </c>
      <c r="E32" s="68" t="s">
        <v>1140</v>
      </c>
      <c r="F32" s="68" t="s">
        <v>1141</v>
      </c>
      <c r="G32" s="68" t="s">
        <v>1142</v>
      </c>
      <c r="H32" s="68" t="s">
        <v>1143</v>
      </c>
      <c r="I32" s="68" t="s">
        <v>1144</v>
      </c>
      <c r="J32" s="68" t="s">
        <v>1137</v>
      </c>
      <c r="K32" s="68" t="s">
        <v>1145</v>
      </c>
      <c r="L32" s="68" t="s">
        <v>1146</v>
      </c>
      <c r="M32" s="68" t="s">
        <v>1137</v>
      </c>
      <c r="N32" s="68" t="s">
        <v>1147</v>
      </c>
      <c r="O32" s="68" t="s">
        <v>1148</v>
      </c>
      <c r="P32" s="68" t="s">
        <v>1149</v>
      </c>
      <c r="Q32" s="68" t="s">
        <v>1150</v>
      </c>
      <c r="R32" s="68" t="s">
        <v>1151</v>
      </c>
      <c r="S32" s="68" t="s">
        <v>1152</v>
      </c>
      <c r="T32" s="68" t="s">
        <v>1153</v>
      </c>
      <c r="U32" s="68" t="s">
        <v>1154</v>
      </c>
      <c r="V32" s="68" t="s">
        <v>1155</v>
      </c>
      <c r="W32" s="68" t="s">
        <v>1156</v>
      </c>
      <c r="X32" s="68" t="s">
        <v>1157</v>
      </c>
      <c r="Y32" s="68" t="s">
        <v>1158</v>
      </c>
      <c r="Z32" s="68" t="s">
        <v>1159</v>
      </c>
      <c r="AA32" s="68" t="s">
        <v>1160</v>
      </c>
      <c r="AB32" s="68" t="s">
        <v>1161</v>
      </c>
      <c r="AC32" s="68" t="s">
        <v>1162</v>
      </c>
      <c r="AD32" s="68" t="s">
        <v>1137</v>
      </c>
      <c r="AE32" s="68" t="s">
        <v>1163</v>
      </c>
      <c r="AF32" s="68" t="s">
        <v>1164</v>
      </c>
      <c r="AG32" s="68" t="s">
        <v>1165</v>
      </c>
      <c r="AH32" s="68" t="s">
        <v>1166</v>
      </c>
      <c r="AI32" s="68" t="s">
        <v>1167</v>
      </c>
      <c r="AJ32" s="68" t="s">
        <v>1167</v>
      </c>
      <c r="AK32" s="68" t="s">
        <v>1168</v>
      </c>
      <c r="AL32" s="68" t="s">
        <v>1169</v>
      </c>
      <c r="AM32" s="68" t="s">
        <v>1160</v>
      </c>
      <c r="AN32" s="68" t="s">
        <v>1170</v>
      </c>
      <c r="AO32" s="68" t="s">
        <v>1171</v>
      </c>
      <c r="AP32" s="68" t="s">
        <v>1172</v>
      </c>
      <c r="AQ32" s="68" t="s">
        <v>1172</v>
      </c>
      <c r="AR32" s="68" t="s">
        <v>1173</v>
      </c>
      <c r="AS32" s="68" t="s">
        <v>1174</v>
      </c>
      <c r="AT32" s="68" t="s">
        <v>1175</v>
      </c>
      <c r="AU32" s="68" t="s">
        <v>1176</v>
      </c>
      <c r="AV32" s="68" t="s">
        <v>1177</v>
      </c>
      <c r="AW32" s="67"/>
    </row>
    <row r="33" spans="1:49" x14ac:dyDescent="0.2">
      <c r="A33" s="64">
        <v>32</v>
      </c>
      <c r="B33" s="67" t="s">
        <v>1178</v>
      </c>
      <c r="C33" s="68" t="s">
        <v>1178</v>
      </c>
      <c r="D33" s="68" t="s">
        <v>1179</v>
      </c>
      <c r="E33" s="68" t="s">
        <v>1180</v>
      </c>
      <c r="F33" s="68" t="s">
        <v>1181</v>
      </c>
      <c r="G33" s="68" t="s">
        <v>1182</v>
      </c>
      <c r="H33" s="68" t="s">
        <v>1183</v>
      </c>
      <c r="I33" s="68" t="s">
        <v>1184</v>
      </c>
      <c r="J33" s="68" t="s">
        <v>1178</v>
      </c>
      <c r="K33" s="68" t="s">
        <v>1185</v>
      </c>
      <c r="L33" s="68" t="s">
        <v>1186</v>
      </c>
      <c r="M33" s="68" t="s">
        <v>1178</v>
      </c>
      <c r="N33" s="68" t="s">
        <v>1187</v>
      </c>
      <c r="O33" s="68" t="s">
        <v>1188</v>
      </c>
      <c r="P33" s="68" t="s">
        <v>1189</v>
      </c>
      <c r="Q33" s="68" t="s">
        <v>1190</v>
      </c>
      <c r="R33" s="68" t="s">
        <v>1191</v>
      </c>
      <c r="S33" s="68" t="s">
        <v>1192</v>
      </c>
      <c r="T33" s="68" t="s">
        <v>1193</v>
      </c>
      <c r="U33" s="68" t="s">
        <v>1178</v>
      </c>
      <c r="V33" s="68" t="s">
        <v>1194</v>
      </c>
      <c r="W33" s="68" t="s">
        <v>1195</v>
      </c>
      <c r="X33" s="68" t="s">
        <v>1196</v>
      </c>
      <c r="Y33" s="68" t="s">
        <v>1197</v>
      </c>
      <c r="Z33" s="68" t="s">
        <v>1198</v>
      </c>
      <c r="AA33" s="68" t="s">
        <v>1199</v>
      </c>
      <c r="AB33" s="68" t="s">
        <v>1200</v>
      </c>
      <c r="AC33" s="68" t="s">
        <v>1201</v>
      </c>
      <c r="AD33" s="68" t="s">
        <v>1178</v>
      </c>
      <c r="AE33" s="68" t="s">
        <v>1202</v>
      </c>
      <c r="AF33" s="68" t="s">
        <v>1203</v>
      </c>
      <c r="AG33" s="68" t="s">
        <v>1204</v>
      </c>
      <c r="AH33" s="68" t="s">
        <v>1205</v>
      </c>
      <c r="AI33" s="68" t="s">
        <v>1206</v>
      </c>
      <c r="AJ33" s="68" t="s">
        <v>1207</v>
      </c>
      <c r="AK33" s="68" t="s">
        <v>1208</v>
      </c>
      <c r="AL33" s="68" t="s">
        <v>1209</v>
      </c>
      <c r="AM33" s="68" t="s">
        <v>1210</v>
      </c>
      <c r="AN33" s="68" t="s">
        <v>1211</v>
      </c>
      <c r="AO33" s="68" t="s">
        <v>1178</v>
      </c>
      <c r="AP33" s="68" t="s">
        <v>1212</v>
      </c>
      <c r="AQ33" s="68" t="s">
        <v>1212</v>
      </c>
      <c r="AR33" s="68" t="s">
        <v>1213</v>
      </c>
      <c r="AS33" s="68" t="s">
        <v>1214</v>
      </c>
      <c r="AT33" s="68" t="s">
        <v>1215</v>
      </c>
      <c r="AU33" s="68" t="s">
        <v>1216</v>
      </c>
      <c r="AV33" s="68" t="s">
        <v>1217</v>
      </c>
      <c r="AW33" s="67"/>
    </row>
    <row r="34" spans="1:49" x14ac:dyDescent="0.2">
      <c r="A34" s="64">
        <v>33</v>
      </c>
      <c r="B34" s="67" t="s">
        <v>301</v>
      </c>
      <c r="C34" s="68" t="s">
        <v>1218</v>
      </c>
      <c r="D34" s="68" t="s">
        <v>1219</v>
      </c>
      <c r="E34" s="68" t="s">
        <v>1220</v>
      </c>
      <c r="F34" s="68" t="s">
        <v>1221</v>
      </c>
      <c r="G34" s="68" t="s">
        <v>301</v>
      </c>
      <c r="H34" s="68" t="s">
        <v>1222</v>
      </c>
      <c r="I34" s="68" t="s">
        <v>1223</v>
      </c>
      <c r="J34" s="68" t="s">
        <v>1224</v>
      </c>
      <c r="K34" s="68" t="s">
        <v>1225</v>
      </c>
      <c r="L34" s="68" t="s">
        <v>1226</v>
      </c>
      <c r="M34" s="68" t="s">
        <v>301</v>
      </c>
      <c r="N34" s="68" t="s">
        <v>1227</v>
      </c>
      <c r="O34" s="68" t="s">
        <v>1228</v>
      </c>
      <c r="P34" s="68" t="s">
        <v>1229</v>
      </c>
      <c r="Q34" s="68" t="s">
        <v>1230</v>
      </c>
      <c r="R34" s="68" t="s">
        <v>1231</v>
      </c>
      <c r="S34" s="68" t="s">
        <v>1232</v>
      </c>
      <c r="T34" s="68" t="s">
        <v>1233</v>
      </c>
      <c r="U34" s="68" t="s">
        <v>1234</v>
      </c>
      <c r="V34" s="68" t="s">
        <v>1235</v>
      </c>
      <c r="W34" s="68" t="s">
        <v>1236</v>
      </c>
      <c r="X34" s="68" t="s">
        <v>1237</v>
      </c>
      <c r="Y34" s="68" t="s">
        <v>1238</v>
      </c>
      <c r="Z34" s="68" t="s">
        <v>1239</v>
      </c>
      <c r="AA34" s="68" t="s">
        <v>1240</v>
      </c>
      <c r="AB34" s="68" t="s">
        <v>1012</v>
      </c>
      <c r="AC34" s="68" t="s">
        <v>1241</v>
      </c>
      <c r="AD34" s="68" t="s">
        <v>1242</v>
      </c>
      <c r="AE34" s="68" t="s">
        <v>1243</v>
      </c>
      <c r="AF34" s="68" t="s">
        <v>1244</v>
      </c>
      <c r="AG34" s="68" t="s">
        <v>1245</v>
      </c>
      <c r="AH34" s="68" t="s">
        <v>1246</v>
      </c>
      <c r="AI34" s="68" t="s">
        <v>1247</v>
      </c>
      <c r="AJ34" s="68" t="s">
        <v>1248</v>
      </c>
      <c r="AK34" s="68" t="s">
        <v>1249</v>
      </c>
      <c r="AL34" s="68" t="s">
        <v>1250</v>
      </c>
      <c r="AM34" s="68" t="s">
        <v>1251</v>
      </c>
      <c r="AN34" s="68" t="s">
        <v>1252</v>
      </c>
      <c r="AO34" s="68" t="s">
        <v>301</v>
      </c>
      <c r="AP34" s="68" t="s">
        <v>1253</v>
      </c>
      <c r="AQ34" s="68" t="s">
        <v>1254</v>
      </c>
      <c r="AR34" s="68" t="s">
        <v>1255</v>
      </c>
      <c r="AS34" s="68" t="s">
        <v>1256</v>
      </c>
      <c r="AT34" s="68" t="s">
        <v>1257</v>
      </c>
      <c r="AU34" s="68" t="s">
        <v>1258</v>
      </c>
      <c r="AV34" s="68" t="s">
        <v>1259</v>
      </c>
      <c r="AW34" s="67"/>
    </row>
    <row r="35" spans="1:49" x14ac:dyDescent="0.2">
      <c r="A35" s="64">
        <v>34</v>
      </c>
      <c r="B35" s="67" t="s">
        <v>302</v>
      </c>
      <c r="C35" s="68" t="s">
        <v>302</v>
      </c>
      <c r="D35" s="68" t="s">
        <v>1260</v>
      </c>
      <c r="E35" s="68" t="s">
        <v>1261</v>
      </c>
      <c r="F35" s="68" t="s">
        <v>1262</v>
      </c>
      <c r="G35" s="68" t="s">
        <v>1263</v>
      </c>
      <c r="H35" s="68" t="s">
        <v>1264</v>
      </c>
      <c r="I35" s="68" t="s">
        <v>1265</v>
      </c>
      <c r="J35" s="68" t="s">
        <v>302</v>
      </c>
      <c r="K35" s="68" t="s">
        <v>1266</v>
      </c>
      <c r="L35" s="68" t="s">
        <v>1267</v>
      </c>
      <c r="M35" s="68" t="s">
        <v>302</v>
      </c>
      <c r="N35" s="68" t="s">
        <v>1268</v>
      </c>
      <c r="O35" s="68" t="s">
        <v>1269</v>
      </c>
      <c r="P35" s="68" t="s">
        <v>1270</v>
      </c>
      <c r="Q35" s="68" t="s">
        <v>1271</v>
      </c>
      <c r="R35" s="68" t="s">
        <v>1272</v>
      </c>
      <c r="S35" s="68" t="s">
        <v>1273</v>
      </c>
      <c r="T35" s="68" t="s">
        <v>1274</v>
      </c>
      <c r="U35" s="68" t="s">
        <v>1275</v>
      </c>
      <c r="V35" s="68" t="s">
        <v>1276</v>
      </c>
      <c r="W35" s="68" t="s">
        <v>1277</v>
      </c>
      <c r="X35" s="68" t="s">
        <v>1278</v>
      </c>
      <c r="Y35" s="68" t="s">
        <v>1279</v>
      </c>
      <c r="Z35" s="68" t="s">
        <v>302</v>
      </c>
      <c r="AA35" s="68" t="s">
        <v>1280</v>
      </c>
      <c r="AB35" s="68" t="s">
        <v>1281</v>
      </c>
      <c r="AC35" s="68" t="s">
        <v>1282</v>
      </c>
      <c r="AD35" s="68" t="s">
        <v>302</v>
      </c>
      <c r="AE35" s="68" t="s">
        <v>1283</v>
      </c>
      <c r="AF35" s="68" t="s">
        <v>1284</v>
      </c>
      <c r="AG35" s="68" t="s">
        <v>1285</v>
      </c>
      <c r="AH35" s="68" t="s">
        <v>1286</v>
      </c>
      <c r="AI35" s="68" t="s">
        <v>1287</v>
      </c>
      <c r="AJ35" s="68" t="s">
        <v>1288</v>
      </c>
      <c r="AK35" s="68" t="s">
        <v>1289</v>
      </c>
      <c r="AL35" s="68" t="s">
        <v>1290</v>
      </c>
      <c r="AM35" s="68" t="s">
        <v>1291</v>
      </c>
      <c r="AN35" s="68" t="s">
        <v>1292</v>
      </c>
      <c r="AO35" s="68" t="s">
        <v>302</v>
      </c>
      <c r="AP35" s="68" t="s">
        <v>1293</v>
      </c>
      <c r="AQ35" s="68" t="s">
        <v>1294</v>
      </c>
      <c r="AR35" s="68" t="s">
        <v>1295</v>
      </c>
      <c r="AS35" s="68" t="s">
        <v>1296</v>
      </c>
      <c r="AT35" s="68" t="s">
        <v>1297</v>
      </c>
      <c r="AU35" s="68" t="s">
        <v>1298</v>
      </c>
      <c r="AV35" s="68" t="s">
        <v>1299</v>
      </c>
      <c r="AW35" s="67"/>
    </row>
    <row r="36" spans="1:49" x14ac:dyDescent="0.2">
      <c r="A36" s="64">
        <v>35</v>
      </c>
      <c r="B36" s="67" t="s">
        <v>303</v>
      </c>
      <c r="C36" s="68" t="s">
        <v>1300</v>
      </c>
      <c r="D36" s="68" t="s">
        <v>1301</v>
      </c>
      <c r="E36" s="68" t="s">
        <v>1302</v>
      </c>
      <c r="F36" s="68" t="s">
        <v>1303</v>
      </c>
      <c r="G36" s="68" t="s">
        <v>303</v>
      </c>
      <c r="H36" s="68" t="s">
        <v>1304</v>
      </c>
      <c r="I36" s="68" t="s">
        <v>1305</v>
      </c>
      <c r="J36" s="68" t="s">
        <v>303</v>
      </c>
      <c r="K36" s="68" t="s">
        <v>1306</v>
      </c>
      <c r="L36" s="68" t="s">
        <v>1307</v>
      </c>
      <c r="M36" s="68" t="s">
        <v>303</v>
      </c>
      <c r="N36" s="68" t="s">
        <v>1308</v>
      </c>
      <c r="O36" s="68" t="s">
        <v>1309</v>
      </c>
      <c r="P36" s="68" t="s">
        <v>1310</v>
      </c>
      <c r="Q36" s="68" t="s">
        <v>1311</v>
      </c>
      <c r="R36" s="68" t="s">
        <v>1312</v>
      </c>
      <c r="S36" s="68" t="s">
        <v>1313</v>
      </c>
      <c r="T36" s="68" t="s">
        <v>1314</v>
      </c>
      <c r="U36" s="68" t="s">
        <v>1315</v>
      </c>
      <c r="V36" s="68" t="s">
        <v>1316</v>
      </c>
      <c r="W36" s="68" t="s">
        <v>1317</v>
      </c>
      <c r="X36" s="68" t="s">
        <v>1318</v>
      </c>
      <c r="Y36" s="68" t="s">
        <v>1319</v>
      </c>
      <c r="Z36" s="68" t="s">
        <v>1320</v>
      </c>
      <c r="AA36" s="68" t="s">
        <v>1321</v>
      </c>
      <c r="AB36" s="68" t="s">
        <v>1322</v>
      </c>
      <c r="AC36" s="68" t="s">
        <v>1323</v>
      </c>
      <c r="AD36" s="68" t="s">
        <v>1324</v>
      </c>
      <c r="AE36" s="68" t="s">
        <v>1325</v>
      </c>
      <c r="AF36" s="68" t="s">
        <v>1326</v>
      </c>
      <c r="AG36" s="68" t="s">
        <v>1327</v>
      </c>
      <c r="AH36" s="68" t="s">
        <v>1328</v>
      </c>
      <c r="AI36" s="68" t="s">
        <v>1329</v>
      </c>
      <c r="AJ36" s="68" t="s">
        <v>1330</v>
      </c>
      <c r="AK36" s="68" t="s">
        <v>1331</v>
      </c>
      <c r="AL36" s="68" t="s">
        <v>1332</v>
      </c>
      <c r="AM36" s="68" t="s">
        <v>1333</v>
      </c>
      <c r="AN36" s="68" t="s">
        <v>1334</v>
      </c>
      <c r="AO36" s="68" t="s">
        <v>303</v>
      </c>
      <c r="AP36" s="68" t="s">
        <v>1335</v>
      </c>
      <c r="AQ36" s="68" t="s">
        <v>1336</v>
      </c>
      <c r="AR36" s="68" t="s">
        <v>1337</v>
      </c>
      <c r="AS36" s="68" t="s">
        <v>1338</v>
      </c>
      <c r="AT36" s="68" t="s">
        <v>1339</v>
      </c>
      <c r="AU36" s="68" t="s">
        <v>1340</v>
      </c>
      <c r="AV36" s="68" t="s">
        <v>1341</v>
      </c>
      <c r="AW36" s="67"/>
    </row>
    <row r="37" spans="1:49" x14ac:dyDescent="0.2">
      <c r="A37" s="64">
        <v>36</v>
      </c>
      <c r="B37" s="67" t="s">
        <v>1342</v>
      </c>
      <c r="C37" s="68" t="s">
        <v>1343</v>
      </c>
      <c r="D37" s="68" t="s">
        <v>1344</v>
      </c>
      <c r="E37" s="68" t="s">
        <v>1345</v>
      </c>
      <c r="F37" s="68" t="s">
        <v>1346</v>
      </c>
      <c r="G37" s="68" t="s">
        <v>1347</v>
      </c>
      <c r="H37" s="68" t="s">
        <v>1348</v>
      </c>
      <c r="I37" s="68" t="s">
        <v>1349</v>
      </c>
      <c r="J37" s="68" t="s">
        <v>1342</v>
      </c>
      <c r="K37" s="68" t="s">
        <v>1145</v>
      </c>
      <c r="L37" s="68" t="s">
        <v>1343</v>
      </c>
      <c r="M37" s="68" t="s">
        <v>1342</v>
      </c>
      <c r="N37" s="68" t="s">
        <v>1350</v>
      </c>
      <c r="O37" s="68" t="s">
        <v>1342</v>
      </c>
      <c r="P37" s="68" t="s">
        <v>1351</v>
      </c>
      <c r="Q37" s="68" t="s">
        <v>1352</v>
      </c>
      <c r="R37" s="68" t="s">
        <v>1353</v>
      </c>
      <c r="S37" s="68" t="s">
        <v>1354</v>
      </c>
      <c r="T37" s="68" t="s">
        <v>1355</v>
      </c>
      <c r="U37" s="68" t="s">
        <v>1356</v>
      </c>
      <c r="V37" s="68" t="s">
        <v>1357</v>
      </c>
      <c r="W37" s="68" t="s">
        <v>1358</v>
      </c>
      <c r="X37" s="68" t="s">
        <v>1359</v>
      </c>
      <c r="Y37" s="68" t="s">
        <v>1360</v>
      </c>
      <c r="Z37" s="68" t="s">
        <v>1342</v>
      </c>
      <c r="AA37" s="68" t="s">
        <v>1346</v>
      </c>
      <c r="AB37" s="68" t="s">
        <v>1161</v>
      </c>
      <c r="AC37" s="68" t="s">
        <v>1361</v>
      </c>
      <c r="AD37" s="68" t="s">
        <v>1342</v>
      </c>
      <c r="AE37" s="68" t="s">
        <v>1362</v>
      </c>
      <c r="AF37" s="68" t="s">
        <v>1164</v>
      </c>
      <c r="AG37" s="68" t="s">
        <v>1363</v>
      </c>
      <c r="AH37" s="68" t="s">
        <v>1364</v>
      </c>
      <c r="AI37" s="68" t="s">
        <v>1365</v>
      </c>
      <c r="AJ37" s="68" t="s">
        <v>1365</v>
      </c>
      <c r="AK37" s="68" t="s">
        <v>1366</v>
      </c>
      <c r="AL37" s="68" t="s">
        <v>1367</v>
      </c>
      <c r="AM37" s="68" t="s">
        <v>1346</v>
      </c>
      <c r="AN37" s="68" t="s">
        <v>1170</v>
      </c>
      <c r="AO37" s="68" t="s">
        <v>1342</v>
      </c>
      <c r="AP37" s="68" t="s">
        <v>1368</v>
      </c>
      <c r="AQ37" s="68" t="s">
        <v>1368</v>
      </c>
      <c r="AR37" s="68" t="s">
        <v>1369</v>
      </c>
      <c r="AS37" s="68" t="s">
        <v>1370</v>
      </c>
      <c r="AT37" s="68" t="s">
        <v>1371</v>
      </c>
      <c r="AU37" s="68" t="s">
        <v>1372</v>
      </c>
      <c r="AV37" s="68" t="s">
        <v>1373</v>
      </c>
      <c r="AW37" s="67"/>
    </row>
    <row r="38" spans="1:49" x14ac:dyDescent="0.2">
      <c r="A38" s="64">
        <v>37</v>
      </c>
      <c r="B38" s="67" t="s">
        <v>464</v>
      </c>
      <c r="C38" s="68" t="s">
        <v>1374</v>
      </c>
      <c r="D38" s="68" t="s">
        <v>1375</v>
      </c>
      <c r="E38" s="68" t="s">
        <v>1376</v>
      </c>
      <c r="F38" s="68" t="s">
        <v>1377</v>
      </c>
      <c r="G38" s="68" t="s">
        <v>464</v>
      </c>
      <c r="H38" s="68" t="s">
        <v>1378</v>
      </c>
      <c r="I38" s="68" t="s">
        <v>1379</v>
      </c>
      <c r="J38" s="68" t="s">
        <v>1380</v>
      </c>
      <c r="K38" s="68" t="s">
        <v>1381</v>
      </c>
      <c r="L38" s="68" t="s">
        <v>1382</v>
      </c>
      <c r="M38" s="68" t="s">
        <v>464</v>
      </c>
      <c r="N38" s="68" t="s">
        <v>1383</v>
      </c>
      <c r="O38" s="68" t="s">
        <v>464</v>
      </c>
      <c r="P38" s="68" t="s">
        <v>1384</v>
      </c>
      <c r="Q38" s="68" t="s">
        <v>1385</v>
      </c>
      <c r="R38" s="68" t="s">
        <v>1386</v>
      </c>
      <c r="S38" s="68" t="s">
        <v>1387</v>
      </c>
      <c r="T38" s="68" t="s">
        <v>1388</v>
      </c>
      <c r="U38" s="68" t="s">
        <v>1389</v>
      </c>
      <c r="V38" s="68" t="s">
        <v>1390</v>
      </c>
      <c r="W38" s="68" t="s">
        <v>1391</v>
      </c>
      <c r="X38" s="68" t="s">
        <v>1392</v>
      </c>
      <c r="Y38" s="68" t="s">
        <v>1393</v>
      </c>
      <c r="Z38" s="68" t="s">
        <v>1394</v>
      </c>
      <c r="AA38" s="68" t="s">
        <v>1395</v>
      </c>
      <c r="AB38" s="68" t="s">
        <v>1396</v>
      </c>
      <c r="AC38" s="68" t="s">
        <v>1397</v>
      </c>
      <c r="AD38" s="68" t="s">
        <v>464</v>
      </c>
      <c r="AE38" s="68" t="s">
        <v>1398</v>
      </c>
      <c r="AF38" s="68" t="s">
        <v>1381</v>
      </c>
      <c r="AG38" s="68" t="s">
        <v>1399</v>
      </c>
      <c r="AH38" s="68" t="s">
        <v>1400</v>
      </c>
      <c r="AI38" s="68" t="s">
        <v>1401</v>
      </c>
      <c r="AJ38" s="68" t="s">
        <v>1401</v>
      </c>
      <c r="AK38" s="68" t="s">
        <v>1402</v>
      </c>
      <c r="AL38" s="68" t="s">
        <v>1403</v>
      </c>
      <c r="AM38" s="68" t="s">
        <v>1404</v>
      </c>
      <c r="AN38" s="68" t="s">
        <v>1405</v>
      </c>
      <c r="AO38" s="68" t="s">
        <v>464</v>
      </c>
      <c r="AP38" s="68" t="s">
        <v>1406</v>
      </c>
      <c r="AQ38" s="68" t="s">
        <v>1406</v>
      </c>
      <c r="AR38" s="68" t="s">
        <v>1407</v>
      </c>
      <c r="AS38" s="68" t="s">
        <v>1408</v>
      </c>
      <c r="AT38" s="68" t="s">
        <v>1409</v>
      </c>
      <c r="AU38" s="68" t="s">
        <v>1410</v>
      </c>
      <c r="AV38" s="68" t="s">
        <v>1411</v>
      </c>
      <c r="AW38" s="67"/>
    </row>
    <row r="39" spans="1:49" x14ac:dyDescent="0.2">
      <c r="A39" s="64">
        <v>38</v>
      </c>
      <c r="B39" s="67" t="s">
        <v>1412</v>
      </c>
      <c r="C39" s="68" t="s">
        <v>1413</v>
      </c>
      <c r="D39" s="68" t="s">
        <v>1414</v>
      </c>
      <c r="E39" s="68" t="s">
        <v>1415</v>
      </c>
      <c r="F39" s="68" t="s">
        <v>1416</v>
      </c>
      <c r="G39" s="68" t="s">
        <v>1417</v>
      </c>
      <c r="H39" s="68" t="s">
        <v>1418</v>
      </c>
      <c r="I39" s="68" t="s">
        <v>1419</v>
      </c>
      <c r="J39" s="68" t="s">
        <v>1420</v>
      </c>
      <c r="K39" s="68" t="s">
        <v>1421</v>
      </c>
      <c r="L39" s="68" t="s">
        <v>1422</v>
      </c>
      <c r="M39" s="68" t="s">
        <v>1412</v>
      </c>
      <c r="N39" s="68" t="s">
        <v>1423</v>
      </c>
      <c r="O39" s="68" t="s">
        <v>1424</v>
      </c>
      <c r="P39" s="68" t="s">
        <v>1425</v>
      </c>
      <c r="Q39" s="68" t="s">
        <v>1426</v>
      </c>
      <c r="R39" s="68" t="s">
        <v>1427</v>
      </c>
      <c r="S39" s="68" t="s">
        <v>1428</v>
      </c>
      <c r="T39" s="68" t="s">
        <v>1429</v>
      </c>
      <c r="U39" s="68" t="s">
        <v>1430</v>
      </c>
      <c r="V39" s="68" t="s">
        <v>1431</v>
      </c>
      <c r="W39" s="68" t="s">
        <v>1432</v>
      </c>
      <c r="X39" s="68" t="s">
        <v>1433</v>
      </c>
      <c r="Y39" s="68" t="s">
        <v>1434</v>
      </c>
      <c r="Z39" s="68" t="s">
        <v>1435</v>
      </c>
      <c r="AA39" s="68" t="s">
        <v>1436</v>
      </c>
      <c r="AB39" s="68" t="s">
        <v>1437</v>
      </c>
      <c r="AC39" s="68" t="s">
        <v>1438</v>
      </c>
      <c r="AD39" s="68" t="s">
        <v>1439</v>
      </c>
      <c r="AE39" s="68" t="s">
        <v>1440</v>
      </c>
      <c r="AF39" s="68" t="s">
        <v>1441</v>
      </c>
      <c r="AG39" s="68" t="s">
        <v>1442</v>
      </c>
      <c r="AH39" s="68" t="s">
        <v>1443</v>
      </c>
      <c r="AI39" s="68" t="s">
        <v>1444</v>
      </c>
      <c r="AJ39" s="68" t="s">
        <v>1445</v>
      </c>
      <c r="AK39" s="68" t="s">
        <v>1446</v>
      </c>
      <c r="AL39" s="68" t="s">
        <v>1447</v>
      </c>
      <c r="AM39" s="68" t="s">
        <v>1448</v>
      </c>
      <c r="AN39" s="68" t="s">
        <v>1449</v>
      </c>
      <c r="AO39" s="68" t="s">
        <v>1450</v>
      </c>
      <c r="AP39" s="68" t="s">
        <v>1451</v>
      </c>
      <c r="AQ39" s="68" t="s">
        <v>1452</v>
      </c>
      <c r="AR39" s="68" t="s">
        <v>1453</v>
      </c>
      <c r="AS39" s="68" t="s">
        <v>1454</v>
      </c>
      <c r="AT39" s="68" t="s">
        <v>1455</v>
      </c>
      <c r="AU39" s="68" t="s">
        <v>1456</v>
      </c>
      <c r="AV39" s="68" t="s">
        <v>1457</v>
      </c>
      <c r="AW39" s="67"/>
    </row>
    <row r="40" spans="1:49" x14ac:dyDescent="0.2">
      <c r="A40" s="64">
        <v>39</v>
      </c>
      <c r="B40" s="67" t="s">
        <v>1458</v>
      </c>
      <c r="C40" s="68" t="s">
        <v>1459</v>
      </c>
      <c r="D40" s="68" t="s">
        <v>1460</v>
      </c>
      <c r="E40" s="68" t="s">
        <v>1461</v>
      </c>
      <c r="F40" s="68" t="s">
        <v>1462</v>
      </c>
      <c r="G40" s="68" t="s">
        <v>1463</v>
      </c>
      <c r="H40" s="68" t="s">
        <v>1464</v>
      </c>
      <c r="I40" s="68" t="s">
        <v>1465</v>
      </c>
      <c r="J40" s="68" t="s">
        <v>1466</v>
      </c>
      <c r="K40" s="68" t="s">
        <v>1467</v>
      </c>
      <c r="L40" s="68" t="s">
        <v>1459</v>
      </c>
      <c r="M40" s="68" t="s">
        <v>1458</v>
      </c>
      <c r="N40" s="68" t="s">
        <v>1468</v>
      </c>
      <c r="O40" s="68" t="s">
        <v>1469</v>
      </c>
      <c r="P40" s="68" t="s">
        <v>1470</v>
      </c>
      <c r="Q40" s="68" t="s">
        <v>1471</v>
      </c>
      <c r="R40" s="68" t="s">
        <v>1472</v>
      </c>
      <c r="S40" s="68" t="s">
        <v>1473</v>
      </c>
      <c r="T40" s="68" t="s">
        <v>1474</v>
      </c>
      <c r="U40" s="68" t="s">
        <v>1475</v>
      </c>
      <c r="V40" s="68" t="s">
        <v>1476</v>
      </c>
      <c r="W40" s="68" t="s">
        <v>1477</v>
      </c>
      <c r="X40" s="68" t="s">
        <v>1478</v>
      </c>
      <c r="Y40" s="68" t="s">
        <v>1479</v>
      </c>
      <c r="Z40" s="68" t="s">
        <v>1480</v>
      </c>
      <c r="AA40" s="68" t="s">
        <v>1481</v>
      </c>
      <c r="AB40" s="68" t="s">
        <v>1482</v>
      </c>
      <c r="AC40" s="68" t="s">
        <v>1483</v>
      </c>
      <c r="AD40" s="68" t="s">
        <v>1484</v>
      </c>
      <c r="AE40" s="68" t="s">
        <v>1485</v>
      </c>
      <c r="AF40" s="68" t="s">
        <v>1486</v>
      </c>
      <c r="AG40" s="68" t="s">
        <v>1487</v>
      </c>
      <c r="AH40" s="68" t="s">
        <v>1488</v>
      </c>
      <c r="AI40" s="68" t="s">
        <v>1489</v>
      </c>
      <c r="AJ40" s="68" t="s">
        <v>1490</v>
      </c>
      <c r="AK40" s="68" t="s">
        <v>1491</v>
      </c>
      <c r="AL40" s="68" t="s">
        <v>1492</v>
      </c>
      <c r="AM40" s="68" t="s">
        <v>1493</v>
      </c>
      <c r="AN40" s="68" t="s">
        <v>1449</v>
      </c>
      <c r="AO40" s="68" t="s">
        <v>1494</v>
      </c>
      <c r="AP40" s="68" t="s">
        <v>1495</v>
      </c>
      <c r="AQ40" s="68" t="s">
        <v>1496</v>
      </c>
      <c r="AR40" s="68" t="s">
        <v>1497</v>
      </c>
      <c r="AS40" s="68" t="s">
        <v>1498</v>
      </c>
      <c r="AT40" s="68" t="s">
        <v>1499</v>
      </c>
      <c r="AU40" s="68" t="s">
        <v>1500</v>
      </c>
      <c r="AV40" s="68" t="s">
        <v>1501</v>
      </c>
      <c r="AW40" s="67"/>
    </row>
    <row r="41" spans="1:49" x14ac:dyDescent="0.2">
      <c r="A41" s="64">
        <v>40</v>
      </c>
      <c r="B41" s="67" t="s">
        <v>1502</v>
      </c>
      <c r="C41" s="68" t="s">
        <v>1503</v>
      </c>
      <c r="D41" s="68" t="s">
        <v>1504</v>
      </c>
      <c r="E41" s="68" t="s">
        <v>1505</v>
      </c>
      <c r="F41" s="68" t="s">
        <v>1506</v>
      </c>
      <c r="G41" s="68" t="s">
        <v>1507</v>
      </c>
      <c r="H41" s="68" t="s">
        <v>1508</v>
      </c>
      <c r="I41" s="68" t="s">
        <v>1509</v>
      </c>
      <c r="J41" s="68" t="s">
        <v>1510</v>
      </c>
      <c r="K41" s="68" t="s">
        <v>1511</v>
      </c>
      <c r="L41" s="68" t="s">
        <v>1503</v>
      </c>
      <c r="M41" s="68" t="s">
        <v>1502</v>
      </c>
      <c r="N41" s="68" t="s">
        <v>1512</v>
      </c>
      <c r="O41" s="68" t="s">
        <v>1513</v>
      </c>
      <c r="P41" s="68" t="s">
        <v>1514</v>
      </c>
      <c r="Q41" s="68" t="s">
        <v>1515</v>
      </c>
      <c r="R41" s="68" t="s">
        <v>1516</v>
      </c>
      <c r="S41" s="68" t="s">
        <v>1517</v>
      </c>
      <c r="T41" s="68" t="s">
        <v>1518</v>
      </c>
      <c r="U41" s="68" t="s">
        <v>1519</v>
      </c>
      <c r="V41" s="68" t="s">
        <v>1520</v>
      </c>
      <c r="W41" s="68" t="s">
        <v>1521</v>
      </c>
      <c r="X41" s="68" t="s">
        <v>1522</v>
      </c>
      <c r="Y41" s="68" t="s">
        <v>1523</v>
      </c>
      <c r="Z41" s="68" t="s">
        <v>1524</v>
      </c>
      <c r="AA41" s="68" t="s">
        <v>1525</v>
      </c>
      <c r="AB41" s="68" t="s">
        <v>1526</v>
      </c>
      <c r="AC41" s="68" t="s">
        <v>1527</v>
      </c>
      <c r="AD41" s="68" t="s">
        <v>1528</v>
      </c>
      <c r="AE41" s="68" t="s">
        <v>1529</v>
      </c>
      <c r="AF41" s="68" t="s">
        <v>1530</v>
      </c>
      <c r="AG41" s="68" t="s">
        <v>1531</v>
      </c>
      <c r="AH41" s="68" t="s">
        <v>1532</v>
      </c>
      <c r="AI41" s="68" t="s">
        <v>1533</v>
      </c>
      <c r="AJ41" s="68" t="s">
        <v>1534</v>
      </c>
      <c r="AK41" s="68" t="s">
        <v>1535</v>
      </c>
      <c r="AL41" s="68" t="s">
        <v>1536</v>
      </c>
      <c r="AM41" s="68" t="s">
        <v>1537</v>
      </c>
      <c r="AN41" s="68" t="s">
        <v>1449</v>
      </c>
      <c r="AO41" s="68" t="s">
        <v>1538</v>
      </c>
      <c r="AP41" s="68" t="s">
        <v>1539</v>
      </c>
      <c r="AQ41" s="68" t="s">
        <v>1540</v>
      </c>
      <c r="AR41" s="68" t="s">
        <v>1541</v>
      </c>
      <c r="AS41" s="68" t="s">
        <v>1542</v>
      </c>
      <c r="AT41" s="68" t="s">
        <v>1543</v>
      </c>
      <c r="AU41" s="68" t="s">
        <v>1544</v>
      </c>
      <c r="AV41" s="68" t="s">
        <v>1545</v>
      </c>
      <c r="AW41" s="67"/>
    </row>
    <row r="42" spans="1:49" x14ac:dyDescent="0.2">
      <c r="A42" s="64">
        <v>41</v>
      </c>
      <c r="B42" s="67" t="s">
        <v>1546</v>
      </c>
      <c r="C42" s="68" t="s">
        <v>1547</v>
      </c>
      <c r="D42" s="68" t="s">
        <v>1548</v>
      </c>
      <c r="E42" s="68" t="s">
        <v>1549</v>
      </c>
      <c r="F42" s="68" t="s">
        <v>1550</v>
      </c>
      <c r="G42" s="68" t="s">
        <v>1551</v>
      </c>
      <c r="H42" s="68" t="s">
        <v>1552</v>
      </c>
      <c r="I42" s="68" t="s">
        <v>1553</v>
      </c>
      <c r="J42" s="68" t="s">
        <v>1554</v>
      </c>
      <c r="K42" s="68" t="s">
        <v>1555</v>
      </c>
      <c r="L42" s="68" t="s">
        <v>1547</v>
      </c>
      <c r="M42" s="68" t="s">
        <v>1546</v>
      </c>
      <c r="N42" s="68" t="s">
        <v>1556</v>
      </c>
      <c r="O42" s="68" t="s">
        <v>1557</v>
      </c>
      <c r="P42" s="68" t="s">
        <v>1558</v>
      </c>
      <c r="Q42" s="68" t="s">
        <v>1559</v>
      </c>
      <c r="R42" s="68" t="s">
        <v>1560</v>
      </c>
      <c r="S42" s="68" t="s">
        <v>1561</v>
      </c>
      <c r="T42" s="68" t="s">
        <v>1562</v>
      </c>
      <c r="U42" s="68" t="s">
        <v>1563</v>
      </c>
      <c r="V42" s="68" t="s">
        <v>1564</v>
      </c>
      <c r="W42" s="68" t="s">
        <v>1565</v>
      </c>
      <c r="X42" s="68" t="s">
        <v>1566</v>
      </c>
      <c r="Y42" s="68" t="s">
        <v>1567</v>
      </c>
      <c r="Z42" s="68" t="s">
        <v>1568</v>
      </c>
      <c r="AA42" s="68" t="s">
        <v>1569</v>
      </c>
      <c r="AB42" s="68" t="s">
        <v>1570</v>
      </c>
      <c r="AC42" s="68" t="s">
        <v>1571</v>
      </c>
      <c r="AD42" s="68" t="s">
        <v>1572</v>
      </c>
      <c r="AE42" s="68" t="s">
        <v>1573</v>
      </c>
      <c r="AF42" s="68" t="s">
        <v>1574</v>
      </c>
      <c r="AG42" s="68" t="s">
        <v>1575</v>
      </c>
      <c r="AH42" s="68" t="s">
        <v>1576</v>
      </c>
      <c r="AI42" s="68" t="s">
        <v>1577</v>
      </c>
      <c r="AJ42" s="68" t="s">
        <v>1578</v>
      </c>
      <c r="AK42" s="68" t="s">
        <v>1579</v>
      </c>
      <c r="AL42" s="68" t="s">
        <v>1580</v>
      </c>
      <c r="AM42" s="68" t="s">
        <v>1581</v>
      </c>
      <c r="AN42" s="68" t="s">
        <v>1449</v>
      </c>
      <c r="AO42" s="68" t="s">
        <v>1582</v>
      </c>
      <c r="AP42" s="68" t="s">
        <v>1583</v>
      </c>
      <c r="AQ42" s="68" t="s">
        <v>1584</v>
      </c>
      <c r="AR42" s="68" t="s">
        <v>1585</v>
      </c>
      <c r="AS42" s="68" t="s">
        <v>1586</v>
      </c>
      <c r="AT42" s="68" t="s">
        <v>1587</v>
      </c>
      <c r="AU42" s="68" t="s">
        <v>1588</v>
      </c>
      <c r="AV42" s="68" t="s">
        <v>1589</v>
      </c>
      <c r="AW42" s="67"/>
    </row>
    <row r="43" spans="1:49" x14ac:dyDescent="0.2">
      <c r="A43" s="64">
        <v>42</v>
      </c>
      <c r="B43" s="67" t="s">
        <v>1590</v>
      </c>
      <c r="C43" s="68" t="s">
        <v>1591</v>
      </c>
      <c r="D43" s="68" t="s">
        <v>1592</v>
      </c>
      <c r="E43" s="68" t="s">
        <v>1593</v>
      </c>
      <c r="F43" s="68" t="s">
        <v>1594</v>
      </c>
      <c r="G43" s="68" t="s">
        <v>1595</v>
      </c>
      <c r="H43" s="68" t="s">
        <v>1596</v>
      </c>
      <c r="I43" s="68" t="s">
        <v>1597</v>
      </c>
      <c r="J43" s="68" t="s">
        <v>1598</v>
      </c>
      <c r="K43" s="68" t="s">
        <v>1599</v>
      </c>
      <c r="L43" s="68" t="s">
        <v>1600</v>
      </c>
      <c r="M43" s="68" t="s">
        <v>1590</v>
      </c>
      <c r="N43" s="68" t="s">
        <v>1601</v>
      </c>
      <c r="O43" s="68" t="s">
        <v>1602</v>
      </c>
      <c r="P43" s="68" t="s">
        <v>1603</v>
      </c>
      <c r="Q43" s="68" t="s">
        <v>1604</v>
      </c>
      <c r="R43" s="68" t="s">
        <v>1605</v>
      </c>
      <c r="S43" s="68" t="s">
        <v>1606</v>
      </c>
      <c r="T43" s="68" t="s">
        <v>1607</v>
      </c>
      <c r="U43" s="68" t="s">
        <v>1608</v>
      </c>
      <c r="V43" s="68" t="s">
        <v>1609</v>
      </c>
      <c r="W43" s="68" t="s">
        <v>1610</v>
      </c>
      <c r="X43" s="68" t="s">
        <v>1611</v>
      </c>
      <c r="Y43" s="68" t="s">
        <v>1612</v>
      </c>
      <c r="Z43" s="68" t="s">
        <v>1613</v>
      </c>
      <c r="AA43" s="68" t="s">
        <v>1614</v>
      </c>
      <c r="AB43" s="68" t="s">
        <v>1615</v>
      </c>
      <c r="AC43" s="68" t="s">
        <v>1616</v>
      </c>
      <c r="AD43" s="68" t="s">
        <v>1617</v>
      </c>
      <c r="AE43" s="68" t="s">
        <v>1618</v>
      </c>
      <c r="AF43" s="68" t="s">
        <v>1619</v>
      </c>
      <c r="AG43" s="68" t="s">
        <v>1620</v>
      </c>
      <c r="AH43" s="68" t="s">
        <v>1621</v>
      </c>
      <c r="AI43" s="68" t="s">
        <v>1622</v>
      </c>
      <c r="AJ43" s="68" t="s">
        <v>1623</v>
      </c>
      <c r="AK43" s="68" t="s">
        <v>1624</v>
      </c>
      <c r="AL43" s="68" t="s">
        <v>1625</v>
      </c>
      <c r="AM43" s="68" t="s">
        <v>1626</v>
      </c>
      <c r="AN43" s="68" t="s">
        <v>1627</v>
      </c>
      <c r="AO43" s="68" t="s">
        <v>1628</v>
      </c>
      <c r="AP43" s="68" t="s">
        <v>1629</v>
      </c>
      <c r="AQ43" s="68" t="s">
        <v>1630</v>
      </c>
      <c r="AR43" s="68" t="s">
        <v>1631</v>
      </c>
      <c r="AS43" s="68" t="s">
        <v>1632</v>
      </c>
      <c r="AT43" s="68" t="s">
        <v>1633</v>
      </c>
      <c r="AU43" s="68" t="s">
        <v>1634</v>
      </c>
      <c r="AV43" s="68" t="s">
        <v>1635</v>
      </c>
      <c r="AW43" s="67"/>
    </row>
    <row r="44" spans="1:49" x14ac:dyDescent="0.2">
      <c r="A44" s="64">
        <v>43</v>
      </c>
      <c r="B44" s="67" t="s">
        <v>1636</v>
      </c>
      <c r="C44" s="68" t="s">
        <v>1637</v>
      </c>
      <c r="D44" s="68" t="s">
        <v>1638</v>
      </c>
      <c r="E44" s="68" t="s">
        <v>1639</v>
      </c>
      <c r="F44" s="68" t="s">
        <v>1640</v>
      </c>
      <c r="G44" s="68" t="s">
        <v>1641</v>
      </c>
      <c r="H44" s="68" t="s">
        <v>1642</v>
      </c>
      <c r="I44" s="68" t="s">
        <v>1643</v>
      </c>
      <c r="J44" s="68" t="s">
        <v>1644</v>
      </c>
      <c r="K44" s="68" t="s">
        <v>1645</v>
      </c>
      <c r="L44" s="68" t="s">
        <v>1646</v>
      </c>
      <c r="M44" s="68" t="s">
        <v>1636</v>
      </c>
      <c r="N44" s="68" t="s">
        <v>1647</v>
      </c>
      <c r="O44" s="68" t="s">
        <v>1648</v>
      </c>
      <c r="P44" s="68" t="s">
        <v>1649</v>
      </c>
      <c r="Q44" s="68" t="s">
        <v>1650</v>
      </c>
      <c r="R44" s="68" t="s">
        <v>1651</v>
      </c>
      <c r="S44" s="68" t="s">
        <v>1652</v>
      </c>
      <c r="T44" s="68" t="s">
        <v>1653</v>
      </c>
      <c r="U44" s="68" t="s">
        <v>1654</v>
      </c>
      <c r="V44" s="68" t="s">
        <v>1655</v>
      </c>
      <c r="W44" s="68" t="s">
        <v>1656</v>
      </c>
      <c r="X44" s="68" t="s">
        <v>1657</v>
      </c>
      <c r="Y44" s="68" t="s">
        <v>1658</v>
      </c>
      <c r="Z44" s="68" t="s">
        <v>1659</v>
      </c>
      <c r="AA44" s="68" t="s">
        <v>1660</v>
      </c>
      <c r="AB44" s="68" t="s">
        <v>1661</v>
      </c>
      <c r="AC44" s="68" t="s">
        <v>1662</v>
      </c>
      <c r="AD44" s="68" t="s">
        <v>1663</v>
      </c>
      <c r="AE44" s="68" t="s">
        <v>1664</v>
      </c>
      <c r="AF44" s="68" t="s">
        <v>1665</v>
      </c>
      <c r="AG44" s="68" t="s">
        <v>1666</v>
      </c>
      <c r="AH44" s="68" t="s">
        <v>1667</v>
      </c>
      <c r="AI44" s="68" t="s">
        <v>1668</v>
      </c>
      <c r="AJ44" s="68" t="s">
        <v>1669</v>
      </c>
      <c r="AK44" s="68" t="s">
        <v>1670</v>
      </c>
      <c r="AL44" s="68" t="s">
        <v>1671</v>
      </c>
      <c r="AM44" s="68" t="s">
        <v>1672</v>
      </c>
      <c r="AN44" s="68" t="s">
        <v>1673</v>
      </c>
      <c r="AO44" s="68" t="s">
        <v>1674</v>
      </c>
      <c r="AP44" s="68" t="s">
        <v>1675</v>
      </c>
      <c r="AQ44" s="68" t="s">
        <v>1676</v>
      </c>
      <c r="AR44" s="68" t="s">
        <v>1677</v>
      </c>
      <c r="AS44" s="68" t="s">
        <v>1678</v>
      </c>
      <c r="AT44" s="68" t="s">
        <v>1679</v>
      </c>
      <c r="AU44" s="68" t="s">
        <v>1680</v>
      </c>
      <c r="AV44" s="68" t="s">
        <v>1681</v>
      </c>
      <c r="AW44" s="67"/>
    </row>
    <row r="45" spans="1:49" x14ac:dyDescent="0.2">
      <c r="A45" s="64">
        <v>44</v>
      </c>
      <c r="B45" s="67" t="s">
        <v>1682</v>
      </c>
      <c r="C45" s="68" t="s">
        <v>1683</v>
      </c>
      <c r="D45" s="68" t="s">
        <v>1684</v>
      </c>
      <c r="E45" s="68" t="s">
        <v>1685</v>
      </c>
      <c r="F45" s="68" t="s">
        <v>1686</v>
      </c>
      <c r="G45" s="68" t="s">
        <v>1687</v>
      </c>
      <c r="H45" s="68" t="s">
        <v>1688</v>
      </c>
      <c r="I45" s="68" t="s">
        <v>1689</v>
      </c>
      <c r="J45" s="68" t="s">
        <v>1690</v>
      </c>
      <c r="K45" s="68" t="s">
        <v>1691</v>
      </c>
      <c r="L45" s="68" t="s">
        <v>1692</v>
      </c>
      <c r="M45" s="68" t="s">
        <v>1682</v>
      </c>
      <c r="N45" s="68" t="s">
        <v>1693</v>
      </c>
      <c r="O45" s="68" t="s">
        <v>1694</v>
      </c>
      <c r="P45" s="68" t="s">
        <v>1695</v>
      </c>
      <c r="Q45" s="68" t="s">
        <v>1696</v>
      </c>
      <c r="R45" s="68" t="s">
        <v>1697</v>
      </c>
      <c r="S45" s="68" t="s">
        <v>1698</v>
      </c>
      <c r="T45" s="68" t="s">
        <v>1699</v>
      </c>
      <c r="U45" s="68" t="s">
        <v>1700</v>
      </c>
      <c r="V45" s="68" t="s">
        <v>1701</v>
      </c>
      <c r="W45" s="68" t="s">
        <v>1702</v>
      </c>
      <c r="X45" s="68" t="s">
        <v>1703</v>
      </c>
      <c r="Y45" s="68" t="s">
        <v>1704</v>
      </c>
      <c r="Z45" s="68" t="s">
        <v>1705</v>
      </c>
      <c r="AA45" s="68" t="s">
        <v>1706</v>
      </c>
      <c r="AB45" s="68" t="s">
        <v>1707</v>
      </c>
      <c r="AC45" s="68" t="s">
        <v>1708</v>
      </c>
      <c r="AD45" s="68" t="s">
        <v>1709</v>
      </c>
      <c r="AE45" s="68" t="s">
        <v>1710</v>
      </c>
      <c r="AF45" s="68" t="s">
        <v>1711</v>
      </c>
      <c r="AG45" s="68" t="s">
        <v>1712</v>
      </c>
      <c r="AH45" s="68" t="s">
        <v>1713</v>
      </c>
      <c r="AI45" s="68" t="s">
        <v>1714</v>
      </c>
      <c r="AJ45" s="68" t="s">
        <v>1715</v>
      </c>
      <c r="AK45" s="68" t="s">
        <v>1716</v>
      </c>
      <c r="AL45" s="68" t="s">
        <v>1717</v>
      </c>
      <c r="AM45" s="68" t="s">
        <v>1718</v>
      </c>
      <c r="AN45" s="68" t="s">
        <v>1719</v>
      </c>
      <c r="AO45" s="68" t="s">
        <v>1720</v>
      </c>
      <c r="AP45" s="68" t="s">
        <v>1721</v>
      </c>
      <c r="AQ45" s="68" t="s">
        <v>1630</v>
      </c>
      <c r="AR45" s="68" t="s">
        <v>1722</v>
      </c>
      <c r="AS45" s="68" t="s">
        <v>1723</v>
      </c>
      <c r="AT45" s="68" t="s">
        <v>1724</v>
      </c>
      <c r="AU45" s="68" t="s">
        <v>1725</v>
      </c>
      <c r="AV45" s="68" t="s">
        <v>1726</v>
      </c>
      <c r="AW45" s="67"/>
    </row>
    <row r="46" spans="1:49" x14ac:dyDescent="0.2">
      <c r="A46" s="64">
        <v>45</v>
      </c>
      <c r="B46" s="67" t="s">
        <v>1727</v>
      </c>
      <c r="C46" s="68" t="s">
        <v>1728</v>
      </c>
      <c r="D46" s="68" t="s">
        <v>1729</v>
      </c>
      <c r="E46" s="68" t="s">
        <v>1730</v>
      </c>
      <c r="F46" s="68" t="s">
        <v>1731</v>
      </c>
      <c r="G46" s="68" t="s">
        <v>1732</v>
      </c>
      <c r="H46" s="68" t="s">
        <v>1733</v>
      </c>
      <c r="I46" s="68" t="s">
        <v>1734</v>
      </c>
      <c r="J46" s="68" t="s">
        <v>1735</v>
      </c>
      <c r="K46" s="68" t="s">
        <v>1736</v>
      </c>
      <c r="L46" s="68" t="s">
        <v>1737</v>
      </c>
      <c r="M46" s="68" t="s">
        <v>1727</v>
      </c>
      <c r="N46" s="68" t="s">
        <v>1738</v>
      </c>
      <c r="O46" s="68" t="s">
        <v>1739</v>
      </c>
      <c r="P46" s="68" t="s">
        <v>1740</v>
      </c>
      <c r="Q46" s="68" t="s">
        <v>1741</v>
      </c>
      <c r="R46" s="68" t="s">
        <v>1742</v>
      </c>
      <c r="S46" s="68" t="s">
        <v>1743</v>
      </c>
      <c r="T46" s="68" t="s">
        <v>1744</v>
      </c>
      <c r="U46" s="68" t="s">
        <v>1745</v>
      </c>
      <c r="V46" s="68" t="s">
        <v>1746</v>
      </c>
      <c r="W46" s="68" t="s">
        <v>1747</v>
      </c>
      <c r="X46" s="68" t="s">
        <v>1748</v>
      </c>
      <c r="Y46" s="68" t="s">
        <v>1749</v>
      </c>
      <c r="Z46" s="68" t="s">
        <v>1750</v>
      </c>
      <c r="AA46" s="68" t="s">
        <v>1751</v>
      </c>
      <c r="AB46" s="68" t="s">
        <v>1752</v>
      </c>
      <c r="AC46" s="68" t="s">
        <v>1753</v>
      </c>
      <c r="AD46" s="68" t="s">
        <v>1754</v>
      </c>
      <c r="AE46" s="68" t="s">
        <v>1755</v>
      </c>
      <c r="AF46" s="68" t="s">
        <v>1756</v>
      </c>
      <c r="AG46" s="68" t="s">
        <v>1757</v>
      </c>
      <c r="AH46" s="68" t="s">
        <v>1758</v>
      </c>
      <c r="AI46" s="68" t="s">
        <v>1759</v>
      </c>
      <c r="AJ46" s="68" t="s">
        <v>1760</v>
      </c>
      <c r="AK46" s="68" t="s">
        <v>1761</v>
      </c>
      <c r="AL46" s="68" t="s">
        <v>1762</v>
      </c>
      <c r="AM46" s="68" t="s">
        <v>1763</v>
      </c>
      <c r="AN46" s="68" t="s">
        <v>1764</v>
      </c>
      <c r="AO46" s="68" t="s">
        <v>1765</v>
      </c>
      <c r="AP46" s="68" t="s">
        <v>1766</v>
      </c>
      <c r="AQ46" s="68" t="s">
        <v>1676</v>
      </c>
      <c r="AR46" s="68" t="s">
        <v>1767</v>
      </c>
      <c r="AS46" s="68" t="s">
        <v>1768</v>
      </c>
      <c r="AT46" s="68" t="s">
        <v>1769</v>
      </c>
      <c r="AU46" s="68" t="s">
        <v>1770</v>
      </c>
      <c r="AV46" s="68" t="s">
        <v>1771</v>
      </c>
      <c r="AW46" s="67"/>
    </row>
    <row r="47" spans="1:49" x14ac:dyDescent="0.2">
      <c r="A47" s="64">
        <v>46</v>
      </c>
      <c r="B47" s="67" t="s">
        <v>1772</v>
      </c>
      <c r="C47" s="68" t="s">
        <v>1773</v>
      </c>
      <c r="D47" s="68" t="s">
        <v>1774</v>
      </c>
      <c r="E47" s="68" t="s">
        <v>1775</v>
      </c>
      <c r="F47" s="68" t="s">
        <v>1776</v>
      </c>
      <c r="G47" s="68" t="s">
        <v>1777</v>
      </c>
      <c r="H47" s="68" t="s">
        <v>1778</v>
      </c>
      <c r="I47" s="68" t="s">
        <v>1779</v>
      </c>
      <c r="J47" s="68" t="s">
        <v>1780</v>
      </c>
      <c r="K47" s="68" t="s">
        <v>1781</v>
      </c>
      <c r="L47" s="68" t="s">
        <v>1782</v>
      </c>
      <c r="M47" s="68" t="s">
        <v>1772</v>
      </c>
      <c r="N47" s="68" t="s">
        <v>1783</v>
      </c>
      <c r="O47" s="68" t="s">
        <v>1784</v>
      </c>
      <c r="P47" s="68" t="s">
        <v>1785</v>
      </c>
      <c r="Q47" s="68" t="s">
        <v>1786</v>
      </c>
      <c r="R47" s="68" t="s">
        <v>1787</v>
      </c>
      <c r="S47" s="68" t="s">
        <v>1788</v>
      </c>
      <c r="T47" s="68" t="s">
        <v>1789</v>
      </c>
      <c r="U47" s="68" t="s">
        <v>1790</v>
      </c>
      <c r="V47" s="68" t="s">
        <v>1791</v>
      </c>
      <c r="W47" s="68" t="s">
        <v>1792</v>
      </c>
      <c r="X47" s="68" t="s">
        <v>1793</v>
      </c>
      <c r="Y47" s="68" t="s">
        <v>1794</v>
      </c>
      <c r="Z47" s="68" t="s">
        <v>1772</v>
      </c>
      <c r="AA47" s="68" t="s">
        <v>1795</v>
      </c>
      <c r="AB47" s="68" t="s">
        <v>1796</v>
      </c>
      <c r="AC47" s="68" t="s">
        <v>1797</v>
      </c>
      <c r="AD47" s="68" t="s">
        <v>1798</v>
      </c>
      <c r="AE47" s="68" t="s">
        <v>1799</v>
      </c>
      <c r="AF47" s="68" t="s">
        <v>1800</v>
      </c>
      <c r="AG47" s="68" t="s">
        <v>1801</v>
      </c>
      <c r="AH47" s="68" t="s">
        <v>1802</v>
      </c>
      <c r="AI47" s="68" t="s">
        <v>1803</v>
      </c>
      <c r="AJ47" s="68" t="s">
        <v>1804</v>
      </c>
      <c r="AK47" s="68" t="s">
        <v>1805</v>
      </c>
      <c r="AL47" s="68" t="s">
        <v>1806</v>
      </c>
      <c r="AM47" s="68" t="s">
        <v>1807</v>
      </c>
      <c r="AN47" s="68" t="s">
        <v>1808</v>
      </c>
      <c r="AO47" s="68" t="s">
        <v>1780</v>
      </c>
      <c r="AP47" s="68" t="s">
        <v>1809</v>
      </c>
      <c r="AQ47" s="68" t="s">
        <v>1810</v>
      </c>
      <c r="AR47" s="68" t="s">
        <v>1811</v>
      </c>
      <c r="AS47" s="68" t="s">
        <v>1812</v>
      </c>
      <c r="AT47" s="68" t="s">
        <v>1813</v>
      </c>
      <c r="AU47" s="68" t="s">
        <v>1814</v>
      </c>
      <c r="AV47" s="68" t="s">
        <v>1815</v>
      </c>
      <c r="AW47" s="67"/>
    </row>
    <row r="48" spans="1:49" x14ac:dyDescent="0.2">
      <c r="A48" s="64">
        <v>47</v>
      </c>
      <c r="B48" s="67" t="s">
        <v>1816</v>
      </c>
      <c r="C48" s="68" t="s">
        <v>1817</v>
      </c>
      <c r="D48" s="68" t="s">
        <v>1818</v>
      </c>
      <c r="E48" s="68" t="s">
        <v>1819</v>
      </c>
      <c r="F48" s="68" t="s">
        <v>1820</v>
      </c>
      <c r="G48" s="68" t="s">
        <v>1821</v>
      </c>
      <c r="H48" s="68" t="s">
        <v>1822</v>
      </c>
      <c r="I48" s="68" t="s">
        <v>1823</v>
      </c>
      <c r="J48" s="68" t="s">
        <v>1824</v>
      </c>
      <c r="K48" s="68" t="s">
        <v>1825</v>
      </c>
      <c r="L48" s="68" t="s">
        <v>1826</v>
      </c>
      <c r="M48" s="68" t="s">
        <v>1816</v>
      </c>
      <c r="N48" s="68" t="s">
        <v>1827</v>
      </c>
      <c r="O48" s="68" t="s">
        <v>1828</v>
      </c>
      <c r="P48" s="68" t="s">
        <v>1829</v>
      </c>
      <c r="Q48" s="68" t="s">
        <v>1830</v>
      </c>
      <c r="R48" s="68" t="s">
        <v>1831</v>
      </c>
      <c r="S48" s="68" t="s">
        <v>1832</v>
      </c>
      <c r="T48" s="68" t="s">
        <v>1833</v>
      </c>
      <c r="U48" s="68" t="s">
        <v>1834</v>
      </c>
      <c r="V48" s="68" t="s">
        <v>1835</v>
      </c>
      <c r="W48" s="68" t="s">
        <v>1836</v>
      </c>
      <c r="X48" s="68" t="s">
        <v>1837</v>
      </c>
      <c r="Y48" s="68" t="s">
        <v>1838</v>
      </c>
      <c r="Z48" s="68" t="s">
        <v>1816</v>
      </c>
      <c r="AA48" s="68" t="s">
        <v>1839</v>
      </c>
      <c r="AB48" s="68" t="s">
        <v>1840</v>
      </c>
      <c r="AC48" s="68" t="s">
        <v>1841</v>
      </c>
      <c r="AD48" s="68" t="s">
        <v>1842</v>
      </c>
      <c r="AE48" s="68" t="s">
        <v>1843</v>
      </c>
      <c r="AF48" s="68" t="s">
        <v>1844</v>
      </c>
      <c r="AG48" s="68" t="s">
        <v>1845</v>
      </c>
      <c r="AH48" s="68" t="s">
        <v>1846</v>
      </c>
      <c r="AI48" s="68" t="s">
        <v>1847</v>
      </c>
      <c r="AJ48" s="68" t="s">
        <v>1848</v>
      </c>
      <c r="AK48" s="68" t="s">
        <v>1849</v>
      </c>
      <c r="AL48" s="68" t="s">
        <v>1850</v>
      </c>
      <c r="AM48" s="68" t="s">
        <v>1851</v>
      </c>
      <c r="AN48" s="68" t="s">
        <v>1852</v>
      </c>
      <c r="AO48" s="68" t="s">
        <v>1824</v>
      </c>
      <c r="AP48" s="68" t="s">
        <v>1853</v>
      </c>
      <c r="AQ48" s="68" t="s">
        <v>1854</v>
      </c>
      <c r="AR48" s="68" t="s">
        <v>1855</v>
      </c>
      <c r="AS48" s="68" t="s">
        <v>1856</v>
      </c>
      <c r="AT48" s="68" t="s">
        <v>1857</v>
      </c>
      <c r="AU48" s="68" t="s">
        <v>1858</v>
      </c>
      <c r="AV48" s="68" t="s">
        <v>1859</v>
      </c>
      <c r="AW48" s="67"/>
    </row>
    <row r="49" spans="1:49" x14ac:dyDescent="0.2">
      <c r="A49" s="64">
        <v>48</v>
      </c>
      <c r="B49" s="67" t="s">
        <v>1860</v>
      </c>
      <c r="C49" s="68" t="s">
        <v>1861</v>
      </c>
      <c r="D49" s="68" t="s">
        <v>1862</v>
      </c>
      <c r="E49" s="68" t="s">
        <v>1863</v>
      </c>
      <c r="F49" s="68" t="s">
        <v>1864</v>
      </c>
      <c r="G49" s="68" t="s">
        <v>1865</v>
      </c>
      <c r="H49" s="68" t="s">
        <v>1866</v>
      </c>
      <c r="I49" s="68" t="s">
        <v>1867</v>
      </c>
      <c r="J49" s="68" t="s">
        <v>1868</v>
      </c>
      <c r="K49" s="68" t="s">
        <v>1869</v>
      </c>
      <c r="L49" s="68" t="s">
        <v>1870</v>
      </c>
      <c r="M49" s="68" t="s">
        <v>1860</v>
      </c>
      <c r="N49" s="68" t="s">
        <v>1871</v>
      </c>
      <c r="O49" s="68" t="s">
        <v>1872</v>
      </c>
      <c r="P49" s="68" t="s">
        <v>1873</v>
      </c>
      <c r="Q49" s="68" t="s">
        <v>1874</v>
      </c>
      <c r="R49" s="68" t="s">
        <v>1875</v>
      </c>
      <c r="S49" s="68" t="s">
        <v>1876</v>
      </c>
      <c r="T49" s="68" t="s">
        <v>1877</v>
      </c>
      <c r="U49" s="68" t="s">
        <v>1878</v>
      </c>
      <c r="V49" s="68" t="s">
        <v>1879</v>
      </c>
      <c r="W49" s="68" t="s">
        <v>1880</v>
      </c>
      <c r="X49" s="68" t="s">
        <v>1881</v>
      </c>
      <c r="Y49" s="68" t="s">
        <v>1882</v>
      </c>
      <c r="Z49" s="68" t="s">
        <v>1860</v>
      </c>
      <c r="AA49" s="68" t="s">
        <v>1883</v>
      </c>
      <c r="AB49" s="68" t="s">
        <v>1884</v>
      </c>
      <c r="AC49" s="68" t="s">
        <v>1885</v>
      </c>
      <c r="AD49" s="68" t="s">
        <v>1886</v>
      </c>
      <c r="AE49" s="68" t="s">
        <v>1887</v>
      </c>
      <c r="AF49" s="68" t="s">
        <v>1888</v>
      </c>
      <c r="AG49" s="68" t="s">
        <v>1889</v>
      </c>
      <c r="AH49" s="68" t="s">
        <v>1890</v>
      </c>
      <c r="AI49" s="68" t="s">
        <v>1891</v>
      </c>
      <c r="AJ49" s="68" t="s">
        <v>1892</v>
      </c>
      <c r="AK49" s="68" t="s">
        <v>1893</v>
      </c>
      <c r="AL49" s="68" t="s">
        <v>1894</v>
      </c>
      <c r="AM49" s="68" t="s">
        <v>1895</v>
      </c>
      <c r="AN49" s="68" t="s">
        <v>1896</v>
      </c>
      <c r="AO49" s="68" t="s">
        <v>1868</v>
      </c>
      <c r="AP49" s="68" t="s">
        <v>1897</v>
      </c>
      <c r="AQ49" s="68" t="s">
        <v>1898</v>
      </c>
      <c r="AR49" s="68" t="s">
        <v>1899</v>
      </c>
      <c r="AS49" s="68" t="s">
        <v>1900</v>
      </c>
      <c r="AT49" s="68" t="s">
        <v>1901</v>
      </c>
      <c r="AU49" s="68" t="s">
        <v>1902</v>
      </c>
      <c r="AV49" s="68" t="s">
        <v>1903</v>
      </c>
      <c r="AW49" s="67"/>
    </row>
    <row r="50" spans="1:49" x14ac:dyDescent="0.2">
      <c r="A50" s="64">
        <v>49</v>
      </c>
      <c r="B50" s="67" t="s">
        <v>1904</v>
      </c>
      <c r="C50" s="68" t="s">
        <v>1905</v>
      </c>
      <c r="D50" s="68" t="s">
        <v>1906</v>
      </c>
      <c r="E50" s="68" t="s">
        <v>1907</v>
      </c>
      <c r="F50" s="68" t="s">
        <v>1908</v>
      </c>
      <c r="G50" s="68" t="s">
        <v>1909</v>
      </c>
      <c r="H50" s="68" t="s">
        <v>1910</v>
      </c>
      <c r="I50" s="68" t="s">
        <v>1911</v>
      </c>
      <c r="J50" s="68" t="s">
        <v>1912</v>
      </c>
      <c r="K50" s="68" t="s">
        <v>1913</v>
      </c>
      <c r="L50" s="68" t="s">
        <v>1914</v>
      </c>
      <c r="M50" s="68" t="s">
        <v>1904</v>
      </c>
      <c r="N50" s="68" t="s">
        <v>1915</v>
      </c>
      <c r="O50" s="68" t="s">
        <v>1916</v>
      </c>
      <c r="P50" s="68" t="s">
        <v>1917</v>
      </c>
      <c r="Q50" s="68" t="s">
        <v>1918</v>
      </c>
      <c r="R50" s="68" t="s">
        <v>1919</v>
      </c>
      <c r="S50" s="68" t="s">
        <v>1920</v>
      </c>
      <c r="T50" s="68" t="s">
        <v>1921</v>
      </c>
      <c r="U50" s="68" t="s">
        <v>1922</v>
      </c>
      <c r="V50" s="68" t="s">
        <v>1923</v>
      </c>
      <c r="W50" s="68" t="s">
        <v>1924</v>
      </c>
      <c r="X50" s="68" t="s">
        <v>1925</v>
      </c>
      <c r="Y50" s="68" t="s">
        <v>1926</v>
      </c>
      <c r="Z50" s="68" t="s">
        <v>1904</v>
      </c>
      <c r="AA50" s="68" t="s">
        <v>1927</v>
      </c>
      <c r="AB50" s="68" t="s">
        <v>1928</v>
      </c>
      <c r="AC50" s="68" t="s">
        <v>1929</v>
      </c>
      <c r="AD50" s="68" t="s">
        <v>1930</v>
      </c>
      <c r="AE50" s="68" t="s">
        <v>1931</v>
      </c>
      <c r="AF50" s="68" t="s">
        <v>1932</v>
      </c>
      <c r="AG50" s="68" t="s">
        <v>1933</v>
      </c>
      <c r="AH50" s="68" t="s">
        <v>1934</v>
      </c>
      <c r="AI50" s="68" t="s">
        <v>1935</v>
      </c>
      <c r="AJ50" s="68" t="s">
        <v>1936</v>
      </c>
      <c r="AK50" s="68" t="s">
        <v>1937</v>
      </c>
      <c r="AL50" s="68" t="s">
        <v>1938</v>
      </c>
      <c r="AM50" s="68" t="s">
        <v>1939</v>
      </c>
      <c r="AN50" s="68" t="s">
        <v>1940</v>
      </c>
      <c r="AO50" s="68" t="s">
        <v>1912</v>
      </c>
      <c r="AP50" s="68" t="s">
        <v>1941</v>
      </c>
      <c r="AQ50" s="68" t="s">
        <v>1942</v>
      </c>
      <c r="AR50" s="68" t="s">
        <v>1943</v>
      </c>
      <c r="AS50" s="68" t="s">
        <v>1944</v>
      </c>
      <c r="AT50" s="68" t="s">
        <v>1945</v>
      </c>
      <c r="AU50" s="68" t="s">
        <v>1946</v>
      </c>
      <c r="AV50" s="68" t="s">
        <v>1947</v>
      </c>
      <c r="AW50" s="67"/>
    </row>
    <row r="51" spans="1:49" x14ac:dyDescent="0.2">
      <c r="A51" s="64">
        <v>50</v>
      </c>
      <c r="B51" s="67" t="s">
        <v>1948</v>
      </c>
      <c r="C51" s="68" t="s">
        <v>1949</v>
      </c>
      <c r="D51" s="68" t="s">
        <v>1950</v>
      </c>
      <c r="E51" s="68" t="s">
        <v>1951</v>
      </c>
      <c r="F51" s="68" t="s">
        <v>1952</v>
      </c>
      <c r="G51" s="68" t="s">
        <v>1953</v>
      </c>
      <c r="H51" s="68" t="s">
        <v>1954</v>
      </c>
      <c r="I51" s="68" t="s">
        <v>1955</v>
      </c>
      <c r="J51" s="68" t="s">
        <v>1956</v>
      </c>
      <c r="K51" s="68" t="s">
        <v>1957</v>
      </c>
      <c r="L51" s="68" t="s">
        <v>1958</v>
      </c>
      <c r="M51" s="68" t="s">
        <v>1948</v>
      </c>
      <c r="N51" s="68" t="s">
        <v>1959</v>
      </c>
      <c r="O51" s="68" t="s">
        <v>1960</v>
      </c>
      <c r="P51" s="68" t="s">
        <v>1961</v>
      </c>
      <c r="Q51" s="68" t="s">
        <v>1962</v>
      </c>
      <c r="R51" s="68" t="s">
        <v>1963</v>
      </c>
      <c r="S51" s="68" t="s">
        <v>1964</v>
      </c>
      <c r="T51" s="68" t="s">
        <v>1965</v>
      </c>
      <c r="U51" s="68" t="s">
        <v>1966</v>
      </c>
      <c r="V51" s="68" t="s">
        <v>1967</v>
      </c>
      <c r="W51" s="68" t="s">
        <v>1968</v>
      </c>
      <c r="X51" s="68" t="s">
        <v>1969</v>
      </c>
      <c r="Y51" s="68" t="s">
        <v>1970</v>
      </c>
      <c r="Z51" s="68" t="s">
        <v>1948</v>
      </c>
      <c r="AA51" s="68" t="s">
        <v>1971</v>
      </c>
      <c r="AB51" s="68" t="s">
        <v>1972</v>
      </c>
      <c r="AC51" s="68" t="s">
        <v>1973</v>
      </c>
      <c r="AD51" s="68" t="s">
        <v>1974</v>
      </c>
      <c r="AE51" s="68" t="s">
        <v>1975</v>
      </c>
      <c r="AF51" s="68" t="s">
        <v>1976</v>
      </c>
      <c r="AG51" s="68" t="s">
        <v>1977</v>
      </c>
      <c r="AH51" s="68" t="s">
        <v>1978</v>
      </c>
      <c r="AI51" s="68" t="s">
        <v>1979</v>
      </c>
      <c r="AJ51" s="68" t="s">
        <v>1980</v>
      </c>
      <c r="AK51" s="68" t="s">
        <v>1981</v>
      </c>
      <c r="AL51" s="68" t="s">
        <v>1982</v>
      </c>
      <c r="AM51" s="68" t="s">
        <v>1983</v>
      </c>
      <c r="AN51" s="68" t="s">
        <v>1984</v>
      </c>
      <c r="AO51" s="68" t="s">
        <v>1956</v>
      </c>
      <c r="AP51" s="68" t="s">
        <v>1985</v>
      </c>
      <c r="AQ51" s="68" t="s">
        <v>1986</v>
      </c>
      <c r="AR51" s="68" t="s">
        <v>1987</v>
      </c>
      <c r="AS51" s="68" t="s">
        <v>1988</v>
      </c>
      <c r="AT51" s="68" t="s">
        <v>1989</v>
      </c>
      <c r="AU51" s="68" t="s">
        <v>1990</v>
      </c>
      <c r="AV51" s="68" t="s">
        <v>1991</v>
      </c>
      <c r="AW51" s="67"/>
    </row>
    <row r="52" spans="1:49" x14ac:dyDescent="0.2">
      <c r="A52" s="64">
        <v>51</v>
      </c>
      <c r="B52" s="67" t="s">
        <v>1992</v>
      </c>
      <c r="C52" s="68" t="s">
        <v>1993</v>
      </c>
      <c r="D52" s="68" t="s">
        <v>1994</v>
      </c>
      <c r="E52" s="68" t="s">
        <v>1995</v>
      </c>
      <c r="F52" s="68" t="s">
        <v>1996</v>
      </c>
      <c r="G52" s="68" t="s">
        <v>1997</v>
      </c>
      <c r="H52" s="68" t="s">
        <v>1998</v>
      </c>
      <c r="I52" s="68" t="s">
        <v>1999</v>
      </c>
      <c r="J52" s="68" t="s">
        <v>2000</v>
      </c>
      <c r="K52" s="68" t="s">
        <v>2001</v>
      </c>
      <c r="L52" s="68" t="s">
        <v>2002</v>
      </c>
      <c r="M52" s="68" t="s">
        <v>1992</v>
      </c>
      <c r="N52" s="68" t="s">
        <v>2003</v>
      </c>
      <c r="O52" s="68" t="s">
        <v>2004</v>
      </c>
      <c r="P52" s="68" t="s">
        <v>2005</v>
      </c>
      <c r="Q52" s="68" t="s">
        <v>2006</v>
      </c>
      <c r="R52" s="68" t="s">
        <v>2007</v>
      </c>
      <c r="S52" s="68" t="s">
        <v>2008</v>
      </c>
      <c r="T52" s="68" t="s">
        <v>2009</v>
      </c>
      <c r="U52" s="68" t="s">
        <v>2010</v>
      </c>
      <c r="V52" s="68" t="s">
        <v>2011</v>
      </c>
      <c r="W52" s="68" t="s">
        <v>2012</v>
      </c>
      <c r="X52" s="68" t="s">
        <v>2013</v>
      </c>
      <c r="Y52" s="68" t="s">
        <v>2014</v>
      </c>
      <c r="Z52" s="68" t="s">
        <v>1992</v>
      </c>
      <c r="AA52" s="68" t="s">
        <v>2015</v>
      </c>
      <c r="AB52" s="68" t="s">
        <v>2016</v>
      </c>
      <c r="AC52" s="68" t="s">
        <v>2017</v>
      </c>
      <c r="AD52" s="68" t="s">
        <v>2018</v>
      </c>
      <c r="AE52" s="68" t="s">
        <v>2019</v>
      </c>
      <c r="AF52" s="68" t="s">
        <v>2020</v>
      </c>
      <c r="AG52" s="68" t="s">
        <v>2021</v>
      </c>
      <c r="AH52" s="68" t="s">
        <v>2022</v>
      </c>
      <c r="AI52" s="68" t="s">
        <v>2023</v>
      </c>
      <c r="AJ52" s="68" t="s">
        <v>2024</v>
      </c>
      <c r="AK52" s="68" t="s">
        <v>2025</v>
      </c>
      <c r="AL52" s="68" t="s">
        <v>2026</v>
      </c>
      <c r="AM52" s="68" t="s">
        <v>2027</v>
      </c>
      <c r="AN52" s="68" t="s">
        <v>2028</v>
      </c>
      <c r="AO52" s="68" t="s">
        <v>2000</v>
      </c>
      <c r="AP52" s="68" t="s">
        <v>2029</v>
      </c>
      <c r="AQ52" s="68" t="s">
        <v>2030</v>
      </c>
      <c r="AR52" s="68" t="s">
        <v>2031</v>
      </c>
      <c r="AS52" s="68" t="s">
        <v>2032</v>
      </c>
      <c r="AT52" s="68" t="s">
        <v>2033</v>
      </c>
      <c r="AU52" s="68" t="s">
        <v>2034</v>
      </c>
      <c r="AV52" s="68" t="s">
        <v>2035</v>
      </c>
      <c r="AW52" s="67"/>
    </row>
    <row r="53" spans="1:49" x14ac:dyDescent="0.2">
      <c r="A53" s="64">
        <v>52</v>
      </c>
      <c r="B53" s="67" t="s">
        <v>2036</v>
      </c>
      <c r="C53" s="68" t="s">
        <v>2037</v>
      </c>
      <c r="D53" s="68" t="s">
        <v>2038</v>
      </c>
      <c r="E53" s="68" t="s">
        <v>2039</v>
      </c>
      <c r="F53" s="68" t="s">
        <v>2040</v>
      </c>
      <c r="G53" s="68" t="s">
        <v>2041</v>
      </c>
      <c r="H53" s="68" t="s">
        <v>2042</v>
      </c>
      <c r="I53" s="68" t="s">
        <v>2043</v>
      </c>
      <c r="J53" s="68" t="s">
        <v>2044</v>
      </c>
      <c r="K53" s="68" t="s">
        <v>2045</v>
      </c>
      <c r="L53" s="68" t="s">
        <v>2046</v>
      </c>
      <c r="M53" s="68" t="s">
        <v>2036</v>
      </c>
      <c r="N53" s="68" t="s">
        <v>2047</v>
      </c>
      <c r="O53" s="68" t="s">
        <v>2048</v>
      </c>
      <c r="P53" s="68" t="s">
        <v>2049</v>
      </c>
      <c r="Q53" s="68" t="s">
        <v>2050</v>
      </c>
      <c r="R53" s="68" t="s">
        <v>2051</v>
      </c>
      <c r="S53" s="68" t="s">
        <v>2052</v>
      </c>
      <c r="T53" s="68" t="s">
        <v>2053</v>
      </c>
      <c r="U53" s="68" t="s">
        <v>2054</v>
      </c>
      <c r="V53" s="68" t="s">
        <v>2055</v>
      </c>
      <c r="W53" s="68" t="s">
        <v>2056</v>
      </c>
      <c r="X53" s="68" t="s">
        <v>2057</v>
      </c>
      <c r="Y53" s="68" t="s">
        <v>2058</v>
      </c>
      <c r="Z53" s="68" t="s">
        <v>2036</v>
      </c>
      <c r="AA53" s="68" t="s">
        <v>2059</v>
      </c>
      <c r="AB53" s="68" t="s">
        <v>2060</v>
      </c>
      <c r="AC53" s="68" t="s">
        <v>2061</v>
      </c>
      <c r="AD53" s="68" t="s">
        <v>2062</v>
      </c>
      <c r="AE53" s="68" t="s">
        <v>2063</v>
      </c>
      <c r="AF53" s="68" t="s">
        <v>2064</v>
      </c>
      <c r="AG53" s="68" t="s">
        <v>2065</v>
      </c>
      <c r="AH53" s="68" t="s">
        <v>2066</v>
      </c>
      <c r="AI53" s="68" t="s">
        <v>2067</v>
      </c>
      <c r="AJ53" s="68" t="s">
        <v>2068</v>
      </c>
      <c r="AK53" s="68" t="s">
        <v>2069</v>
      </c>
      <c r="AL53" s="68" t="s">
        <v>2070</v>
      </c>
      <c r="AM53" s="68" t="s">
        <v>2071</v>
      </c>
      <c r="AN53" s="68" t="s">
        <v>2072</v>
      </c>
      <c r="AO53" s="68" t="s">
        <v>2044</v>
      </c>
      <c r="AP53" s="68" t="s">
        <v>2073</v>
      </c>
      <c r="AQ53" s="68" t="s">
        <v>2074</v>
      </c>
      <c r="AR53" s="68" t="s">
        <v>2075</v>
      </c>
      <c r="AS53" s="68" t="s">
        <v>2076</v>
      </c>
      <c r="AT53" s="68" t="s">
        <v>2077</v>
      </c>
      <c r="AU53" s="68" t="s">
        <v>2078</v>
      </c>
      <c r="AV53" s="68" t="s">
        <v>2079</v>
      </c>
      <c r="AW53" s="67"/>
    </row>
    <row r="54" spans="1:49" x14ac:dyDescent="0.2">
      <c r="A54" s="64">
        <v>53</v>
      </c>
      <c r="B54" s="67" t="s">
        <v>2080</v>
      </c>
      <c r="C54" s="68" t="s">
        <v>2081</v>
      </c>
      <c r="D54" s="68" t="s">
        <v>2082</v>
      </c>
      <c r="E54" s="68" t="s">
        <v>2083</v>
      </c>
      <c r="F54" s="68" t="s">
        <v>2084</v>
      </c>
      <c r="G54" s="68" t="s">
        <v>2085</v>
      </c>
      <c r="H54" s="68" t="s">
        <v>2086</v>
      </c>
      <c r="I54" s="68" t="s">
        <v>2087</v>
      </c>
      <c r="J54" s="68" t="s">
        <v>2088</v>
      </c>
      <c r="K54" s="68" t="s">
        <v>2089</v>
      </c>
      <c r="L54" s="68" t="s">
        <v>2090</v>
      </c>
      <c r="M54" s="68" t="s">
        <v>2080</v>
      </c>
      <c r="N54" s="68" t="s">
        <v>2091</v>
      </c>
      <c r="O54" s="68" t="s">
        <v>2092</v>
      </c>
      <c r="P54" s="68" t="s">
        <v>2080</v>
      </c>
      <c r="Q54" s="68" t="s">
        <v>2093</v>
      </c>
      <c r="R54" s="68" t="s">
        <v>2094</v>
      </c>
      <c r="S54" s="68" t="s">
        <v>2080</v>
      </c>
      <c r="T54" s="68" t="s">
        <v>2095</v>
      </c>
      <c r="U54" s="68" t="s">
        <v>2096</v>
      </c>
      <c r="V54" s="68" t="s">
        <v>2080</v>
      </c>
      <c r="W54" s="68" t="s">
        <v>2097</v>
      </c>
      <c r="X54" s="68" t="s">
        <v>2098</v>
      </c>
      <c r="Y54" s="68" t="s">
        <v>2099</v>
      </c>
      <c r="Z54" s="68" t="s">
        <v>2100</v>
      </c>
      <c r="AA54" s="68" t="s">
        <v>2080</v>
      </c>
      <c r="AB54" s="68" t="s">
        <v>2101</v>
      </c>
      <c r="AC54" s="68" t="s">
        <v>2080</v>
      </c>
      <c r="AD54" s="68" t="s">
        <v>2102</v>
      </c>
      <c r="AE54" s="68" t="s">
        <v>2080</v>
      </c>
      <c r="AF54" s="68" t="s">
        <v>2080</v>
      </c>
      <c r="AG54" s="68" t="s">
        <v>2080</v>
      </c>
      <c r="AH54" s="68" t="s">
        <v>2103</v>
      </c>
      <c r="AI54" s="68" t="s">
        <v>2080</v>
      </c>
      <c r="AJ54" s="68" t="s">
        <v>2104</v>
      </c>
      <c r="AK54" s="68" t="s">
        <v>2105</v>
      </c>
      <c r="AL54" s="68" t="s">
        <v>2106</v>
      </c>
      <c r="AM54" s="68" t="s">
        <v>2107</v>
      </c>
      <c r="AN54" s="68" t="s">
        <v>2080</v>
      </c>
      <c r="AO54" s="68" t="s">
        <v>2108</v>
      </c>
      <c r="AP54" s="68" t="s">
        <v>2109</v>
      </c>
      <c r="AQ54" s="68" t="s">
        <v>2109</v>
      </c>
      <c r="AR54" s="68" t="s">
        <v>2110</v>
      </c>
      <c r="AS54" s="68" t="s">
        <v>2111</v>
      </c>
      <c r="AT54" s="68" t="s">
        <v>2112</v>
      </c>
      <c r="AU54" s="68" t="s">
        <v>2080</v>
      </c>
      <c r="AV54" s="68" t="s">
        <v>2113</v>
      </c>
      <c r="AW54" s="67"/>
    </row>
    <row r="55" spans="1:49" x14ac:dyDescent="0.2">
      <c r="A55" s="64">
        <v>54</v>
      </c>
      <c r="B55" s="67" t="s">
        <v>2114</v>
      </c>
      <c r="C55" s="68" t="s">
        <v>2115</v>
      </c>
      <c r="D55" s="68" t="s">
        <v>2116</v>
      </c>
      <c r="E55" s="68" t="s">
        <v>2117</v>
      </c>
      <c r="F55" s="68" t="s">
        <v>2118</v>
      </c>
      <c r="G55" s="68" t="s">
        <v>2119</v>
      </c>
      <c r="H55" s="68" t="s">
        <v>1378</v>
      </c>
      <c r="I55" s="68" t="s">
        <v>2120</v>
      </c>
      <c r="J55" s="68" t="s">
        <v>2114</v>
      </c>
      <c r="K55" s="68" t="s">
        <v>790</v>
      </c>
      <c r="L55" s="68" t="s">
        <v>2121</v>
      </c>
      <c r="M55" s="68" t="s">
        <v>2114</v>
      </c>
      <c r="N55" s="68" t="s">
        <v>792</v>
      </c>
      <c r="O55" s="68" t="s">
        <v>2122</v>
      </c>
      <c r="P55" s="68" t="s">
        <v>2123</v>
      </c>
      <c r="Q55" s="68" t="s">
        <v>795</v>
      </c>
      <c r="R55" s="68" t="s">
        <v>796</v>
      </c>
      <c r="S55" s="68" t="s">
        <v>2124</v>
      </c>
      <c r="T55" s="68" t="s">
        <v>2125</v>
      </c>
      <c r="U55" s="68" t="s">
        <v>2126</v>
      </c>
      <c r="V55" s="68" t="s">
        <v>800</v>
      </c>
      <c r="W55" s="68" t="s">
        <v>2127</v>
      </c>
      <c r="X55" s="68" t="s">
        <v>2128</v>
      </c>
      <c r="Y55" s="68" t="s">
        <v>2129</v>
      </c>
      <c r="Z55" s="68" t="s">
        <v>2130</v>
      </c>
      <c r="AA55" s="68" t="s">
        <v>2131</v>
      </c>
      <c r="AB55" s="68" t="s">
        <v>806</v>
      </c>
      <c r="AC55" s="68" t="s">
        <v>2132</v>
      </c>
      <c r="AD55" s="68" t="s">
        <v>2114</v>
      </c>
      <c r="AE55" s="68" t="s">
        <v>2133</v>
      </c>
      <c r="AF55" s="68" t="s">
        <v>2134</v>
      </c>
      <c r="AG55" s="68" t="s">
        <v>2135</v>
      </c>
      <c r="AH55" s="68" t="s">
        <v>2136</v>
      </c>
      <c r="AI55" s="68" t="s">
        <v>2137</v>
      </c>
      <c r="AJ55" s="68" t="s">
        <v>813</v>
      </c>
      <c r="AK55" s="68" t="s">
        <v>2138</v>
      </c>
      <c r="AL55" s="68" t="s">
        <v>2139</v>
      </c>
      <c r="AM55" s="68" t="s">
        <v>2140</v>
      </c>
      <c r="AN55" s="68" t="s">
        <v>817</v>
      </c>
      <c r="AO55" s="68" t="s">
        <v>2114</v>
      </c>
      <c r="AP55" s="68" t="s">
        <v>2141</v>
      </c>
      <c r="AQ55" s="68" t="s">
        <v>2141</v>
      </c>
      <c r="AR55" s="68" t="s">
        <v>2142</v>
      </c>
      <c r="AS55" s="68" t="s">
        <v>2143</v>
      </c>
      <c r="AT55" s="68" t="s">
        <v>2144</v>
      </c>
      <c r="AU55" s="68" t="s">
        <v>2145</v>
      </c>
      <c r="AV55" s="68" t="s">
        <v>2146</v>
      </c>
      <c r="AW55" s="67"/>
    </row>
    <row r="56" spans="1:49" x14ac:dyDescent="0.2">
      <c r="A56" s="64">
        <v>55</v>
      </c>
      <c r="B56" s="67" t="s">
        <v>2147</v>
      </c>
      <c r="C56" s="68" t="s">
        <v>2148</v>
      </c>
      <c r="D56" s="68" t="s">
        <v>2149</v>
      </c>
      <c r="E56" s="68" t="s">
        <v>2150</v>
      </c>
      <c r="F56" s="68" t="s">
        <v>2151</v>
      </c>
      <c r="G56" s="68" t="s">
        <v>2147</v>
      </c>
      <c r="H56" s="68" t="s">
        <v>2152</v>
      </c>
      <c r="I56" s="68" t="s">
        <v>2153</v>
      </c>
      <c r="J56" s="68" t="s">
        <v>2154</v>
      </c>
      <c r="K56" s="68" t="s">
        <v>2155</v>
      </c>
      <c r="L56" s="68" t="s">
        <v>2156</v>
      </c>
      <c r="M56" s="68" t="s">
        <v>2147</v>
      </c>
      <c r="N56" s="68" t="s">
        <v>2157</v>
      </c>
      <c r="O56" s="68" t="s">
        <v>2158</v>
      </c>
      <c r="P56" s="68" t="s">
        <v>2159</v>
      </c>
      <c r="Q56" s="68" t="s">
        <v>2160</v>
      </c>
      <c r="R56" s="68" t="s">
        <v>2161</v>
      </c>
      <c r="S56" s="68" t="s">
        <v>2162</v>
      </c>
      <c r="T56" s="68" t="s">
        <v>2163</v>
      </c>
      <c r="U56" s="68" t="s">
        <v>2164</v>
      </c>
      <c r="V56" s="68" t="s">
        <v>2165</v>
      </c>
      <c r="W56" s="68" t="s">
        <v>2166</v>
      </c>
      <c r="X56" s="68" t="s">
        <v>2167</v>
      </c>
      <c r="Y56" s="68" t="s">
        <v>2168</v>
      </c>
      <c r="Z56" s="68" t="s">
        <v>2169</v>
      </c>
      <c r="AA56" s="68" t="s">
        <v>2170</v>
      </c>
      <c r="AB56" s="68" t="s">
        <v>2164</v>
      </c>
      <c r="AC56" s="68" t="s">
        <v>2171</v>
      </c>
      <c r="AD56" s="68" t="s">
        <v>2147</v>
      </c>
      <c r="AE56" s="68" t="s">
        <v>2172</v>
      </c>
      <c r="AF56" s="68" t="s">
        <v>2173</v>
      </c>
      <c r="AG56" s="68" t="s">
        <v>2174</v>
      </c>
      <c r="AH56" s="68" t="s">
        <v>2175</v>
      </c>
      <c r="AI56" s="68" t="s">
        <v>2176</v>
      </c>
      <c r="AJ56" s="68" t="s">
        <v>2177</v>
      </c>
      <c r="AK56" s="68" t="s">
        <v>2178</v>
      </c>
      <c r="AL56" s="68" t="s">
        <v>2179</v>
      </c>
      <c r="AM56" s="68" t="s">
        <v>2180</v>
      </c>
      <c r="AN56" s="68" t="s">
        <v>2181</v>
      </c>
      <c r="AO56" s="68" t="s">
        <v>2147</v>
      </c>
      <c r="AP56" s="68" t="s">
        <v>2182</v>
      </c>
      <c r="AQ56" s="68" t="s">
        <v>2182</v>
      </c>
      <c r="AR56" s="68" t="s">
        <v>2183</v>
      </c>
      <c r="AS56" s="68" t="s">
        <v>2184</v>
      </c>
      <c r="AT56" s="68" t="s">
        <v>2185</v>
      </c>
      <c r="AU56" s="68" t="s">
        <v>2186</v>
      </c>
      <c r="AV56" s="68" t="s">
        <v>2187</v>
      </c>
      <c r="AW56" s="67"/>
    </row>
    <row r="57" spans="1:49" x14ac:dyDescent="0.2">
      <c r="A57" s="64">
        <v>56</v>
      </c>
      <c r="B57" s="67" t="s">
        <v>2188</v>
      </c>
      <c r="C57" s="68" t="s">
        <v>2189</v>
      </c>
      <c r="D57" s="68" t="s">
        <v>2190</v>
      </c>
      <c r="E57" s="68" t="s">
        <v>2191</v>
      </c>
      <c r="F57" s="68" t="s">
        <v>2192</v>
      </c>
      <c r="G57" s="68" t="s">
        <v>2193</v>
      </c>
      <c r="H57" s="68" t="s">
        <v>2194</v>
      </c>
      <c r="I57" s="68" t="s">
        <v>2195</v>
      </c>
      <c r="J57" s="68" t="s">
        <v>2196</v>
      </c>
      <c r="K57" s="68" t="s">
        <v>2197</v>
      </c>
      <c r="L57" s="68" t="s">
        <v>2198</v>
      </c>
      <c r="M57" s="68" t="s">
        <v>2188</v>
      </c>
      <c r="N57" s="68" t="s">
        <v>2199</v>
      </c>
      <c r="O57" s="68" t="s">
        <v>2200</v>
      </c>
      <c r="P57" s="68" t="s">
        <v>2201</v>
      </c>
      <c r="Q57" s="68" t="s">
        <v>2202</v>
      </c>
      <c r="R57" s="68" t="s">
        <v>2203</v>
      </c>
      <c r="S57" s="68" t="s">
        <v>2204</v>
      </c>
      <c r="T57" s="68" t="s">
        <v>2205</v>
      </c>
      <c r="U57" s="68" t="s">
        <v>2206</v>
      </c>
      <c r="V57" s="68" t="s">
        <v>2207</v>
      </c>
      <c r="W57" s="68" t="s">
        <v>2208</v>
      </c>
      <c r="X57" s="68" t="s">
        <v>2209</v>
      </c>
      <c r="Y57" s="68" t="s">
        <v>2210</v>
      </c>
      <c r="Z57" s="68" t="s">
        <v>2211</v>
      </c>
      <c r="AA57" s="68" t="s">
        <v>2212</v>
      </c>
      <c r="AB57" s="68" t="s">
        <v>2206</v>
      </c>
      <c r="AC57" s="68" t="s">
        <v>2213</v>
      </c>
      <c r="AD57" s="68" t="s">
        <v>2214</v>
      </c>
      <c r="AE57" s="68" t="s">
        <v>2215</v>
      </c>
      <c r="AF57" s="68" t="s">
        <v>2216</v>
      </c>
      <c r="AG57" s="68" t="s">
        <v>2217</v>
      </c>
      <c r="AH57" s="68" t="s">
        <v>2218</v>
      </c>
      <c r="AI57" s="68" t="s">
        <v>2219</v>
      </c>
      <c r="AJ57" s="68" t="s">
        <v>2220</v>
      </c>
      <c r="AK57" s="68" t="s">
        <v>2221</v>
      </c>
      <c r="AL57" s="68" t="s">
        <v>2222</v>
      </c>
      <c r="AM57" s="68" t="s">
        <v>2223</v>
      </c>
      <c r="AN57" s="68" t="s">
        <v>2224</v>
      </c>
      <c r="AO57" s="68" t="s">
        <v>2225</v>
      </c>
      <c r="AP57" s="68" t="s">
        <v>2226</v>
      </c>
      <c r="AQ57" s="68" t="s">
        <v>2226</v>
      </c>
      <c r="AR57" s="68" t="s">
        <v>2227</v>
      </c>
      <c r="AS57" s="68" t="s">
        <v>2228</v>
      </c>
      <c r="AT57" s="68" t="s">
        <v>2229</v>
      </c>
      <c r="AU57" s="68" t="s">
        <v>2230</v>
      </c>
      <c r="AV57" s="68" t="s">
        <v>2231</v>
      </c>
      <c r="AW57" s="67"/>
    </row>
    <row r="58" spans="1:49" x14ac:dyDescent="0.2">
      <c r="A58" s="64">
        <v>57</v>
      </c>
      <c r="B58" s="67" t="s">
        <v>2232</v>
      </c>
      <c r="C58" s="68" t="s">
        <v>2233</v>
      </c>
      <c r="D58" s="68" t="s">
        <v>2234</v>
      </c>
      <c r="E58" s="68" t="s">
        <v>2235</v>
      </c>
      <c r="F58" s="68" t="s">
        <v>2236</v>
      </c>
      <c r="G58" s="68" t="s">
        <v>2237</v>
      </c>
      <c r="H58" s="68" t="s">
        <v>2238</v>
      </c>
      <c r="I58" s="68" t="s">
        <v>2239</v>
      </c>
      <c r="J58" s="68" t="s">
        <v>2240</v>
      </c>
      <c r="K58" s="68" t="s">
        <v>2241</v>
      </c>
      <c r="L58" s="68" t="s">
        <v>2242</v>
      </c>
      <c r="M58" s="68" t="s">
        <v>2232</v>
      </c>
      <c r="N58" s="68" t="s">
        <v>2243</v>
      </c>
      <c r="O58" s="68" t="s">
        <v>2244</v>
      </c>
      <c r="P58" s="68" t="s">
        <v>2245</v>
      </c>
      <c r="Q58" s="68" t="s">
        <v>2246</v>
      </c>
      <c r="R58" s="68" t="s">
        <v>2247</v>
      </c>
      <c r="S58" s="68" t="s">
        <v>2248</v>
      </c>
      <c r="T58" s="68" t="s">
        <v>2249</v>
      </c>
      <c r="U58" s="68" t="s">
        <v>2250</v>
      </c>
      <c r="V58" s="68" t="s">
        <v>2251</v>
      </c>
      <c r="W58" s="68" t="s">
        <v>2252</v>
      </c>
      <c r="X58" s="68" t="s">
        <v>2253</v>
      </c>
      <c r="Y58" s="68" t="s">
        <v>2254</v>
      </c>
      <c r="Z58" s="68" t="s">
        <v>2255</v>
      </c>
      <c r="AA58" s="68" t="s">
        <v>2256</v>
      </c>
      <c r="AB58" s="68" t="s">
        <v>2250</v>
      </c>
      <c r="AC58" s="68" t="s">
        <v>2257</v>
      </c>
      <c r="AD58" s="68" t="s">
        <v>2258</v>
      </c>
      <c r="AE58" s="68" t="s">
        <v>2259</v>
      </c>
      <c r="AF58" s="68" t="s">
        <v>2260</v>
      </c>
      <c r="AG58" s="68" t="s">
        <v>2261</v>
      </c>
      <c r="AH58" s="68" t="s">
        <v>2262</v>
      </c>
      <c r="AI58" s="68" t="s">
        <v>2263</v>
      </c>
      <c r="AJ58" s="68" t="s">
        <v>2264</v>
      </c>
      <c r="AK58" s="68" t="s">
        <v>2265</v>
      </c>
      <c r="AL58" s="68" t="s">
        <v>2266</v>
      </c>
      <c r="AM58" s="68" t="s">
        <v>2267</v>
      </c>
      <c r="AN58" s="68" t="s">
        <v>2268</v>
      </c>
      <c r="AO58" s="68" t="s">
        <v>2269</v>
      </c>
      <c r="AP58" s="68" t="s">
        <v>2270</v>
      </c>
      <c r="AQ58" s="68" t="s">
        <v>2270</v>
      </c>
      <c r="AR58" s="68" t="s">
        <v>2271</v>
      </c>
      <c r="AS58" s="68" t="s">
        <v>2272</v>
      </c>
      <c r="AT58" s="68" t="s">
        <v>2273</v>
      </c>
      <c r="AU58" s="68" t="s">
        <v>2274</v>
      </c>
      <c r="AV58" s="68" t="s">
        <v>2275</v>
      </c>
      <c r="AW58" s="67"/>
    </row>
    <row r="59" spans="1:49" x14ac:dyDescent="0.2">
      <c r="A59" s="64">
        <v>58</v>
      </c>
      <c r="B59" s="67" t="s">
        <v>2276</v>
      </c>
      <c r="C59" s="68" t="s">
        <v>2277</v>
      </c>
      <c r="D59" s="68" t="s">
        <v>2278</v>
      </c>
      <c r="E59" s="68" t="s">
        <v>2279</v>
      </c>
      <c r="F59" s="68" t="s">
        <v>2280</v>
      </c>
      <c r="G59" s="68" t="s">
        <v>2281</v>
      </c>
      <c r="H59" s="68" t="s">
        <v>2282</v>
      </c>
      <c r="I59" s="68" t="s">
        <v>2283</v>
      </c>
      <c r="J59" s="68" t="s">
        <v>2284</v>
      </c>
      <c r="K59" s="68" t="s">
        <v>2285</v>
      </c>
      <c r="L59" s="68" t="s">
        <v>2286</v>
      </c>
      <c r="M59" s="68" t="s">
        <v>2276</v>
      </c>
      <c r="N59" s="68" t="s">
        <v>2287</v>
      </c>
      <c r="O59" s="68" t="s">
        <v>2288</v>
      </c>
      <c r="P59" s="68" t="s">
        <v>2289</v>
      </c>
      <c r="Q59" s="68" t="s">
        <v>2290</v>
      </c>
      <c r="R59" s="68" t="s">
        <v>2291</v>
      </c>
      <c r="S59" s="68" t="s">
        <v>2292</v>
      </c>
      <c r="T59" s="68" t="s">
        <v>2293</v>
      </c>
      <c r="U59" s="68" t="s">
        <v>2294</v>
      </c>
      <c r="V59" s="68" t="s">
        <v>2295</v>
      </c>
      <c r="W59" s="68" t="s">
        <v>2296</v>
      </c>
      <c r="X59" s="68" t="s">
        <v>2297</v>
      </c>
      <c r="Y59" s="68" t="s">
        <v>2298</v>
      </c>
      <c r="Z59" s="68" t="s">
        <v>2299</v>
      </c>
      <c r="AA59" s="68" t="s">
        <v>2300</v>
      </c>
      <c r="AB59" s="68" t="s">
        <v>2301</v>
      </c>
      <c r="AC59" s="68" t="s">
        <v>2302</v>
      </c>
      <c r="AD59" s="68" t="s">
        <v>2303</v>
      </c>
      <c r="AE59" s="68" t="s">
        <v>2304</v>
      </c>
      <c r="AF59" s="68" t="s">
        <v>2305</v>
      </c>
      <c r="AG59" s="68" t="s">
        <v>2306</v>
      </c>
      <c r="AH59" s="68" t="s">
        <v>2307</v>
      </c>
      <c r="AI59" s="68" t="s">
        <v>2308</v>
      </c>
      <c r="AJ59" s="68" t="s">
        <v>2309</v>
      </c>
      <c r="AK59" s="68" t="s">
        <v>2310</v>
      </c>
      <c r="AL59" s="68" t="s">
        <v>2311</v>
      </c>
      <c r="AM59" s="68" t="s">
        <v>2312</v>
      </c>
      <c r="AN59" s="68" t="s">
        <v>2313</v>
      </c>
      <c r="AO59" s="68" t="s">
        <v>2314</v>
      </c>
      <c r="AP59" s="68" t="s">
        <v>2315</v>
      </c>
      <c r="AQ59" s="68" t="s">
        <v>2315</v>
      </c>
      <c r="AR59" s="68" t="s">
        <v>2316</v>
      </c>
      <c r="AS59" s="68" t="s">
        <v>2317</v>
      </c>
      <c r="AT59" s="68" t="s">
        <v>2318</v>
      </c>
      <c r="AU59" s="68" t="s">
        <v>2319</v>
      </c>
      <c r="AV59" s="68" t="s">
        <v>2320</v>
      </c>
      <c r="AW59" s="67"/>
    </row>
    <row r="60" spans="1:49" x14ac:dyDescent="0.2">
      <c r="A60" s="64">
        <v>59</v>
      </c>
      <c r="B60" s="67" t="s">
        <v>2321</v>
      </c>
      <c r="C60" s="68" t="s">
        <v>2322</v>
      </c>
      <c r="D60" s="68" t="s">
        <v>2323</v>
      </c>
      <c r="E60" s="68" t="s">
        <v>2324</v>
      </c>
      <c r="F60" s="68" t="s">
        <v>2325</v>
      </c>
      <c r="G60" s="68" t="s">
        <v>2326</v>
      </c>
      <c r="H60" s="68" t="s">
        <v>2327</v>
      </c>
      <c r="I60" s="68" t="s">
        <v>2327</v>
      </c>
      <c r="J60" s="68" t="s">
        <v>2328</v>
      </c>
      <c r="K60" s="68" t="s">
        <v>2329</v>
      </c>
      <c r="L60" s="68" t="s">
        <v>2330</v>
      </c>
      <c r="M60" s="68" t="s">
        <v>2321</v>
      </c>
      <c r="N60" s="68" t="s">
        <v>2331</v>
      </c>
      <c r="O60" s="68" t="s">
        <v>2332</v>
      </c>
      <c r="P60" s="68" t="s">
        <v>2333</v>
      </c>
      <c r="Q60" s="68" t="s">
        <v>2334</v>
      </c>
      <c r="R60" s="68" t="s">
        <v>2335</v>
      </c>
      <c r="S60" s="68" t="s">
        <v>2336</v>
      </c>
      <c r="T60" s="68" t="s">
        <v>2337</v>
      </c>
      <c r="U60" s="68" t="s">
        <v>2338</v>
      </c>
      <c r="V60" s="68" t="s">
        <v>2339</v>
      </c>
      <c r="W60" s="68" t="s">
        <v>2340</v>
      </c>
      <c r="X60" s="68" t="s">
        <v>2341</v>
      </c>
      <c r="Y60" s="68" t="s">
        <v>2298</v>
      </c>
      <c r="Z60" s="68" t="s">
        <v>2342</v>
      </c>
      <c r="AA60" s="68" t="s">
        <v>2343</v>
      </c>
      <c r="AB60" s="68" t="s">
        <v>2344</v>
      </c>
      <c r="AC60" s="68" t="s">
        <v>2345</v>
      </c>
      <c r="AD60" s="68" t="s">
        <v>2346</v>
      </c>
      <c r="AE60" s="68" t="s">
        <v>2347</v>
      </c>
      <c r="AF60" s="68" t="s">
        <v>2348</v>
      </c>
      <c r="AG60" s="68" t="s">
        <v>2349</v>
      </c>
      <c r="AH60" s="68" t="s">
        <v>2350</v>
      </c>
      <c r="AI60" s="68" t="s">
        <v>2351</v>
      </c>
      <c r="AJ60" s="68" t="s">
        <v>2352</v>
      </c>
      <c r="AK60" s="68" t="s">
        <v>2353</v>
      </c>
      <c r="AL60" s="68" t="s">
        <v>2354</v>
      </c>
      <c r="AM60" s="68" t="s">
        <v>2355</v>
      </c>
      <c r="AN60" s="68" t="s">
        <v>2356</v>
      </c>
      <c r="AO60" s="68" t="s">
        <v>2357</v>
      </c>
      <c r="AP60" s="68" t="s">
        <v>2358</v>
      </c>
      <c r="AQ60" s="68" t="s">
        <v>2358</v>
      </c>
      <c r="AR60" s="68" t="s">
        <v>2359</v>
      </c>
      <c r="AS60" s="68" t="s">
        <v>2360</v>
      </c>
      <c r="AT60" s="68" t="s">
        <v>2361</v>
      </c>
      <c r="AU60" s="68" t="s">
        <v>2362</v>
      </c>
      <c r="AV60" s="68" t="s">
        <v>2363</v>
      </c>
      <c r="AW60" s="67"/>
    </row>
    <row r="61" spans="1:49" x14ac:dyDescent="0.2">
      <c r="A61" s="64">
        <v>60</v>
      </c>
      <c r="B61" s="67" t="s">
        <v>2364</v>
      </c>
      <c r="C61" s="68" t="s">
        <v>2365</v>
      </c>
      <c r="D61" s="68" t="s">
        <v>2366</v>
      </c>
      <c r="E61" s="68" t="s">
        <v>2367</v>
      </c>
      <c r="F61" s="68" t="s">
        <v>2368</v>
      </c>
      <c r="G61" s="68" t="s">
        <v>2365</v>
      </c>
      <c r="H61" s="68" t="s">
        <v>2369</v>
      </c>
      <c r="I61" s="68" t="s">
        <v>2370</v>
      </c>
      <c r="J61" s="68" t="s">
        <v>2364</v>
      </c>
      <c r="K61" s="68" t="s">
        <v>2364</v>
      </c>
      <c r="L61" s="68" t="s">
        <v>2365</v>
      </c>
      <c r="M61" s="68" t="s">
        <v>2364</v>
      </c>
      <c r="N61" s="68" t="s">
        <v>2371</v>
      </c>
      <c r="O61" s="68" t="s">
        <v>2364</v>
      </c>
      <c r="P61" s="68" t="s">
        <v>2372</v>
      </c>
      <c r="Q61" s="68" t="s">
        <v>2373</v>
      </c>
      <c r="R61" s="68" t="s">
        <v>2374</v>
      </c>
      <c r="S61" s="68" t="s">
        <v>2375</v>
      </c>
      <c r="T61" s="68" t="s">
        <v>2376</v>
      </c>
      <c r="U61" s="68" t="s">
        <v>2377</v>
      </c>
      <c r="V61" s="68" t="s">
        <v>2378</v>
      </c>
      <c r="W61" s="68" t="s">
        <v>2379</v>
      </c>
      <c r="X61" s="68" t="s">
        <v>2380</v>
      </c>
      <c r="Y61" s="68" t="s">
        <v>972</v>
      </c>
      <c r="Z61" s="68" t="s">
        <v>2381</v>
      </c>
      <c r="AA61" s="68" t="s">
        <v>2382</v>
      </c>
      <c r="AB61" s="68" t="s">
        <v>2383</v>
      </c>
      <c r="AC61" s="68" t="s">
        <v>2384</v>
      </c>
      <c r="AD61" s="68" t="s">
        <v>2365</v>
      </c>
      <c r="AE61" s="68" t="s">
        <v>976</v>
      </c>
      <c r="AF61" s="68" t="s">
        <v>2385</v>
      </c>
      <c r="AG61" s="68" t="s">
        <v>2386</v>
      </c>
      <c r="AH61" s="68" t="s">
        <v>2387</v>
      </c>
      <c r="AI61" s="68" t="s">
        <v>2388</v>
      </c>
      <c r="AJ61" s="68" t="s">
        <v>2388</v>
      </c>
      <c r="AK61" s="68" t="s">
        <v>2389</v>
      </c>
      <c r="AL61" s="68" t="s">
        <v>2390</v>
      </c>
      <c r="AM61" s="68" t="s">
        <v>2391</v>
      </c>
      <c r="AN61" s="68" t="s">
        <v>2392</v>
      </c>
      <c r="AO61" s="68" t="s">
        <v>2364</v>
      </c>
      <c r="AP61" s="68" t="s">
        <v>2393</v>
      </c>
      <c r="AQ61" s="68" t="s">
        <v>2393</v>
      </c>
      <c r="AR61" s="68" t="s">
        <v>2394</v>
      </c>
      <c r="AS61" s="68" t="s">
        <v>2395</v>
      </c>
      <c r="AT61" s="68" t="s">
        <v>2396</v>
      </c>
      <c r="AU61" s="68" t="s">
        <v>2397</v>
      </c>
      <c r="AV61" s="68" t="s">
        <v>2398</v>
      </c>
      <c r="AW61" s="67"/>
    </row>
    <row r="62" spans="1:49" x14ac:dyDescent="0.2">
      <c r="A62" s="64">
        <v>61</v>
      </c>
      <c r="B62" s="67" t="s">
        <v>2399</v>
      </c>
      <c r="C62" s="68" t="s">
        <v>2400</v>
      </c>
      <c r="D62" s="68" t="s">
        <v>1179</v>
      </c>
      <c r="E62" s="68" t="s">
        <v>2401</v>
      </c>
      <c r="F62" s="68" t="s">
        <v>1181</v>
      </c>
      <c r="G62" s="68" t="s">
        <v>2402</v>
      </c>
      <c r="H62" s="68" t="s">
        <v>2403</v>
      </c>
      <c r="I62" s="68" t="s">
        <v>2404</v>
      </c>
      <c r="J62" s="68" t="s">
        <v>2405</v>
      </c>
      <c r="K62" s="68" t="s">
        <v>1185</v>
      </c>
      <c r="L62" s="68" t="s">
        <v>1186</v>
      </c>
      <c r="M62" s="68" t="s">
        <v>2399</v>
      </c>
      <c r="N62" s="68" t="s">
        <v>2406</v>
      </c>
      <c r="O62" s="68" t="s">
        <v>2407</v>
      </c>
      <c r="P62" s="68" t="s">
        <v>1189</v>
      </c>
      <c r="Q62" s="68" t="s">
        <v>2408</v>
      </c>
      <c r="R62" s="68" t="s">
        <v>2409</v>
      </c>
      <c r="S62" s="68" t="s">
        <v>2410</v>
      </c>
      <c r="T62" s="68" t="s">
        <v>2411</v>
      </c>
      <c r="U62" s="68" t="s">
        <v>2412</v>
      </c>
      <c r="V62" s="68" t="s">
        <v>2413</v>
      </c>
      <c r="W62" s="68" t="s">
        <v>2414</v>
      </c>
      <c r="X62" s="68" t="s">
        <v>2415</v>
      </c>
      <c r="Y62" s="68" t="s">
        <v>2416</v>
      </c>
      <c r="Z62" s="68" t="s">
        <v>2417</v>
      </c>
      <c r="AA62" s="68" t="s">
        <v>1199</v>
      </c>
      <c r="AB62" s="68" t="s">
        <v>2418</v>
      </c>
      <c r="AC62" s="68" t="s">
        <v>2419</v>
      </c>
      <c r="AD62" s="68" t="s">
        <v>2420</v>
      </c>
      <c r="AE62" s="68" t="s">
        <v>2421</v>
      </c>
      <c r="AF62" s="68" t="s">
        <v>2422</v>
      </c>
      <c r="AG62" s="68" t="s">
        <v>2423</v>
      </c>
      <c r="AH62" s="68" t="s">
        <v>2424</v>
      </c>
      <c r="AI62" s="68" t="s">
        <v>2425</v>
      </c>
      <c r="AJ62" s="68" t="s">
        <v>2425</v>
      </c>
      <c r="AK62" s="68" t="s">
        <v>2426</v>
      </c>
      <c r="AL62" s="68" t="s">
        <v>1209</v>
      </c>
      <c r="AM62" s="68" t="s">
        <v>2427</v>
      </c>
      <c r="AN62" s="68" t="s">
        <v>2428</v>
      </c>
      <c r="AO62" s="68" t="s">
        <v>2429</v>
      </c>
      <c r="AP62" s="68" t="s">
        <v>2430</v>
      </c>
      <c r="AQ62" s="68" t="s">
        <v>2431</v>
      </c>
      <c r="AR62" s="68" t="s">
        <v>2432</v>
      </c>
      <c r="AS62" s="68" t="s">
        <v>2433</v>
      </c>
      <c r="AT62" s="68" t="s">
        <v>2434</v>
      </c>
      <c r="AU62" s="68" t="s">
        <v>1216</v>
      </c>
      <c r="AV62" s="68" t="s">
        <v>2435</v>
      </c>
      <c r="AW62" s="67"/>
    </row>
    <row r="63" spans="1:49" x14ac:dyDescent="0.2">
      <c r="A63" s="64">
        <v>62</v>
      </c>
      <c r="B63" s="67" t="s">
        <v>15</v>
      </c>
      <c r="C63" s="68" t="s">
        <v>2436</v>
      </c>
      <c r="D63" s="68" t="s">
        <v>2437</v>
      </c>
      <c r="E63" s="68" t="s">
        <v>2438</v>
      </c>
      <c r="F63" s="68" t="s">
        <v>2439</v>
      </c>
      <c r="G63" s="68" t="s">
        <v>2440</v>
      </c>
      <c r="H63" s="68" t="s">
        <v>2441</v>
      </c>
      <c r="I63" s="68" t="s">
        <v>2442</v>
      </c>
      <c r="J63" s="68" t="s">
        <v>874</v>
      </c>
      <c r="K63" s="68" t="s">
        <v>2443</v>
      </c>
      <c r="L63" s="68" t="s">
        <v>2436</v>
      </c>
      <c r="M63" s="68" t="s">
        <v>15</v>
      </c>
      <c r="N63" s="68" t="s">
        <v>2444</v>
      </c>
      <c r="O63" s="68" t="s">
        <v>2445</v>
      </c>
      <c r="P63" s="68" t="s">
        <v>2446</v>
      </c>
      <c r="Q63" s="68" t="s">
        <v>2443</v>
      </c>
      <c r="R63" s="68" t="s">
        <v>2447</v>
      </c>
      <c r="S63" s="68" t="s">
        <v>2448</v>
      </c>
      <c r="T63" s="68" t="s">
        <v>2449</v>
      </c>
      <c r="U63" s="68" t="s">
        <v>2440</v>
      </c>
      <c r="V63" s="68" t="s">
        <v>2450</v>
      </c>
      <c r="W63" s="68" t="s">
        <v>2451</v>
      </c>
      <c r="X63" s="68" t="s">
        <v>884</v>
      </c>
      <c r="Y63" s="68" t="s">
        <v>885</v>
      </c>
      <c r="Z63" s="68" t="s">
        <v>886</v>
      </c>
      <c r="AA63" s="68" t="s">
        <v>2439</v>
      </c>
      <c r="AB63" s="68" t="s">
        <v>2452</v>
      </c>
      <c r="AC63" s="68" t="s">
        <v>2453</v>
      </c>
      <c r="AD63" s="68" t="s">
        <v>2432</v>
      </c>
      <c r="AE63" s="68" t="s">
        <v>2454</v>
      </c>
      <c r="AF63" s="68" t="s">
        <v>2443</v>
      </c>
      <c r="AG63" s="68" t="s">
        <v>2455</v>
      </c>
      <c r="AH63" s="68" t="s">
        <v>2456</v>
      </c>
      <c r="AI63" s="68" t="s">
        <v>2457</v>
      </c>
      <c r="AJ63" s="68" t="s">
        <v>2457</v>
      </c>
      <c r="AK63" s="68" t="s">
        <v>2456</v>
      </c>
      <c r="AL63" s="68" t="s">
        <v>2458</v>
      </c>
      <c r="AM63" s="68" t="s">
        <v>870</v>
      </c>
      <c r="AN63" s="68" t="s">
        <v>2459</v>
      </c>
      <c r="AO63" s="68" t="s">
        <v>894</v>
      </c>
      <c r="AP63" s="68" t="s">
        <v>2457</v>
      </c>
      <c r="AQ63" s="68" t="s">
        <v>2457</v>
      </c>
      <c r="AR63" s="68" t="s">
        <v>2432</v>
      </c>
      <c r="AS63" s="68" t="s">
        <v>2460</v>
      </c>
      <c r="AT63" s="68" t="s">
        <v>2440</v>
      </c>
      <c r="AU63" s="68" t="s">
        <v>2439</v>
      </c>
      <c r="AV63" s="68" t="s">
        <v>2461</v>
      </c>
      <c r="AW63" s="67"/>
    </row>
    <row r="64" spans="1:49" x14ac:dyDescent="0.2">
      <c r="A64" s="64">
        <v>63</v>
      </c>
      <c r="B64" s="67" t="s">
        <v>20</v>
      </c>
      <c r="C64" s="68" t="s">
        <v>2462</v>
      </c>
      <c r="D64" s="68" t="s">
        <v>2463</v>
      </c>
      <c r="E64" s="68" t="s">
        <v>2464</v>
      </c>
      <c r="F64" s="68" t="s">
        <v>2465</v>
      </c>
      <c r="G64" s="68" t="s">
        <v>2466</v>
      </c>
      <c r="H64" s="68" t="s">
        <v>2467</v>
      </c>
      <c r="I64" s="68" t="s">
        <v>2468</v>
      </c>
      <c r="J64" s="68" t="s">
        <v>2469</v>
      </c>
      <c r="K64" s="68" t="s">
        <v>2470</v>
      </c>
      <c r="L64" s="68" t="s">
        <v>2462</v>
      </c>
      <c r="M64" s="68" t="s">
        <v>20</v>
      </c>
      <c r="N64" s="68" t="s">
        <v>2471</v>
      </c>
      <c r="O64" s="68" t="s">
        <v>2472</v>
      </c>
      <c r="P64" s="68" t="s">
        <v>2473</v>
      </c>
      <c r="Q64" s="68" t="s">
        <v>2470</v>
      </c>
      <c r="R64" s="68" t="s">
        <v>2474</v>
      </c>
      <c r="S64" s="68" t="s">
        <v>2475</v>
      </c>
      <c r="T64" s="68" t="s">
        <v>2476</v>
      </c>
      <c r="U64" s="68" t="s">
        <v>2466</v>
      </c>
      <c r="V64" s="68" t="s">
        <v>2477</v>
      </c>
      <c r="W64" s="68" t="s">
        <v>2478</v>
      </c>
      <c r="X64" s="68" t="s">
        <v>2479</v>
      </c>
      <c r="Y64" s="68" t="s">
        <v>2480</v>
      </c>
      <c r="Z64" s="68" t="s">
        <v>2481</v>
      </c>
      <c r="AA64" s="68" t="s">
        <v>2482</v>
      </c>
      <c r="AB64" s="68" t="s">
        <v>2483</v>
      </c>
      <c r="AC64" s="68" t="s">
        <v>2484</v>
      </c>
      <c r="AD64" s="68" t="s">
        <v>2485</v>
      </c>
      <c r="AE64" s="68" t="s">
        <v>2486</v>
      </c>
      <c r="AF64" s="68" t="s">
        <v>2470</v>
      </c>
      <c r="AG64" s="68" t="s">
        <v>2487</v>
      </c>
      <c r="AH64" s="68" t="s">
        <v>2469</v>
      </c>
      <c r="AI64" s="68" t="s">
        <v>2488</v>
      </c>
      <c r="AJ64" s="68" t="s">
        <v>2488</v>
      </c>
      <c r="AK64" s="68" t="s">
        <v>2469</v>
      </c>
      <c r="AL64" s="68" t="s">
        <v>2489</v>
      </c>
      <c r="AM64" s="68" t="s">
        <v>2490</v>
      </c>
      <c r="AN64" s="68" t="s">
        <v>2491</v>
      </c>
      <c r="AO64" s="68" t="s">
        <v>2491</v>
      </c>
      <c r="AP64" s="68" t="s">
        <v>2488</v>
      </c>
      <c r="AQ64" s="68" t="s">
        <v>2488</v>
      </c>
      <c r="AR64" s="68" t="s">
        <v>2485</v>
      </c>
      <c r="AS64" s="68" t="s">
        <v>2492</v>
      </c>
      <c r="AT64" s="68" t="s">
        <v>2466</v>
      </c>
      <c r="AU64" s="68" t="s">
        <v>2465</v>
      </c>
      <c r="AV64" s="68" t="s">
        <v>2493</v>
      </c>
      <c r="AW64" s="67"/>
    </row>
    <row r="65" spans="1:49" x14ac:dyDescent="0.2">
      <c r="A65" s="64">
        <v>64</v>
      </c>
      <c r="B65" s="67" t="s">
        <v>21</v>
      </c>
      <c r="C65" s="68" t="s">
        <v>2494</v>
      </c>
      <c r="D65" s="68" t="s">
        <v>2495</v>
      </c>
      <c r="E65" s="68" t="s">
        <v>2496</v>
      </c>
      <c r="F65" s="68" t="s">
        <v>2497</v>
      </c>
      <c r="G65" s="68" t="s">
        <v>2498</v>
      </c>
      <c r="H65" s="68" t="s">
        <v>2499</v>
      </c>
      <c r="I65" s="68" t="s">
        <v>2500</v>
      </c>
      <c r="J65" s="68" t="s">
        <v>2501</v>
      </c>
      <c r="K65" s="68" t="s">
        <v>2502</v>
      </c>
      <c r="L65" s="68" t="s">
        <v>2494</v>
      </c>
      <c r="M65" s="68" t="s">
        <v>21</v>
      </c>
      <c r="N65" s="68" t="s">
        <v>2503</v>
      </c>
      <c r="O65" s="68" t="s">
        <v>2504</v>
      </c>
      <c r="P65" s="68" t="s">
        <v>2505</v>
      </c>
      <c r="Q65" s="68" t="s">
        <v>2502</v>
      </c>
      <c r="R65" s="68" t="s">
        <v>2506</v>
      </c>
      <c r="S65" s="68" t="s">
        <v>2507</v>
      </c>
      <c r="T65" s="68" t="s">
        <v>2508</v>
      </c>
      <c r="U65" s="68" t="s">
        <v>2498</v>
      </c>
      <c r="V65" s="68" t="s">
        <v>2509</v>
      </c>
      <c r="W65" s="68" t="s">
        <v>2510</v>
      </c>
      <c r="X65" s="68" t="s">
        <v>2511</v>
      </c>
      <c r="Y65" s="68" t="s">
        <v>2512</v>
      </c>
      <c r="Z65" s="68" t="s">
        <v>2513</v>
      </c>
      <c r="AA65" s="68" t="s">
        <v>2497</v>
      </c>
      <c r="AB65" s="68" t="s">
        <v>2514</v>
      </c>
      <c r="AC65" s="68" t="s">
        <v>2515</v>
      </c>
      <c r="AD65" s="68" t="s">
        <v>2516</v>
      </c>
      <c r="AE65" s="68" t="s">
        <v>2517</v>
      </c>
      <c r="AF65" s="68" t="s">
        <v>2502</v>
      </c>
      <c r="AG65" s="68" t="s">
        <v>2518</v>
      </c>
      <c r="AH65" s="68" t="s">
        <v>2501</v>
      </c>
      <c r="AI65" s="68" t="s">
        <v>2519</v>
      </c>
      <c r="AJ65" s="68" t="s">
        <v>2519</v>
      </c>
      <c r="AK65" s="68" t="s">
        <v>2501</v>
      </c>
      <c r="AL65" s="68" t="s">
        <v>2520</v>
      </c>
      <c r="AM65" s="68" t="s">
        <v>2521</v>
      </c>
      <c r="AN65" s="68" t="s">
        <v>2522</v>
      </c>
      <c r="AO65" s="68" t="s">
        <v>2522</v>
      </c>
      <c r="AP65" s="68" t="s">
        <v>2519</v>
      </c>
      <c r="AQ65" s="68" t="s">
        <v>2519</v>
      </c>
      <c r="AR65" s="68" t="s">
        <v>2523</v>
      </c>
      <c r="AS65" s="68" t="s">
        <v>2524</v>
      </c>
      <c r="AT65" s="68" t="s">
        <v>2498</v>
      </c>
      <c r="AU65" s="68" t="s">
        <v>2497</v>
      </c>
      <c r="AV65" s="68" t="s">
        <v>2525</v>
      </c>
      <c r="AW65" s="67"/>
    </row>
    <row r="66" spans="1:49" x14ac:dyDescent="0.2">
      <c r="A66" s="64">
        <v>65</v>
      </c>
      <c r="B66" s="67" t="s">
        <v>22</v>
      </c>
      <c r="C66" s="68" t="s">
        <v>2526</v>
      </c>
      <c r="D66" s="68" t="s">
        <v>2527</v>
      </c>
      <c r="E66" s="68" t="s">
        <v>2528</v>
      </c>
      <c r="F66" s="68" t="s">
        <v>2529</v>
      </c>
      <c r="G66" s="68" t="s">
        <v>2530</v>
      </c>
      <c r="H66" s="68" t="s">
        <v>2531</v>
      </c>
      <c r="I66" s="68" t="s">
        <v>2532</v>
      </c>
      <c r="J66" s="68" t="s">
        <v>2533</v>
      </c>
      <c r="K66" s="68" t="s">
        <v>2534</v>
      </c>
      <c r="L66" s="68" t="s">
        <v>2526</v>
      </c>
      <c r="M66" s="68" t="s">
        <v>22</v>
      </c>
      <c r="N66" s="68" t="s">
        <v>2535</v>
      </c>
      <c r="O66" s="68" t="s">
        <v>2536</v>
      </c>
      <c r="P66" s="68" t="s">
        <v>2537</v>
      </c>
      <c r="Q66" s="68" t="s">
        <v>2534</v>
      </c>
      <c r="R66" s="68" t="s">
        <v>2538</v>
      </c>
      <c r="S66" s="68" t="s">
        <v>2539</v>
      </c>
      <c r="T66" s="68" t="s">
        <v>2540</v>
      </c>
      <c r="U66" s="68" t="s">
        <v>2530</v>
      </c>
      <c r="V66" s="68" t="s">
        <v>2541</v>
      </c>
      <c r="W66" s="68" t="s">
        <v>2542</v>
      </c>
      <c r="X66" s="68" t="s">
        <v>2543</v>
      </c>
      <c r="Y66" s="68" t="s">
        <v>2544</v>
      </c>
      <c r="Z66" s="68" t="s">
        <v>2545</v>
      </c>
      <c r="AA66" s="68" t="s">
        <v>2529</v>
      </c>
      <c r="AB66" s="68" t="s">
        <v>2546</v>
      </c>
      <c r="AC66" s="68" t="s">
        <v>2547</v>
      </c>
      <c r="AD66" s="68" t="s">
        <v>2548</v>
      </c>
      <c r="AE66" s="68" t="s">
        <v>2549</v>
      </c>
      <c r="AF66" s="68" t="s">
        <v>2534</v>
      </c>
      <c r="AG66" s="68" t="s">
        <v>2550</v>
      </c>
      <c r="AH66" s="68" t="s">
        <v>2533</v>
      </c>
      <c r="AI66" s="68" t="s">
        <v>2551</v>
      </c>
      <c r="AJ66" s="68" t="s">
        <v>2551</v>
      </c>
      <c r="AK66" s="68" t="s">
        <v>2533</v>
      </c>
      <c r="AL66" s="68" t="s">
        <v>2552</v>
      </c>
      <c r="AM66" s="68" t="s">
        <v>2553</v>
      </c>
      <c r="AN66" s="68" t="s">
        <v>2554</v>
      </c>
      <c r="AO66" s="68" t="s">
        <v>2554</v>
      </c>
      <c r="AP66" s="68" t="s">
        <v>2551</v>
      </c>
      <c r="AQ66" s="68" t="s">
        <v>2551</v>
      </c>
      <c r="AR66" s="68" t="s">
        <v>2548</v>
      </c>
      <c r="AS66" s="68" t="s">
        <v>2555</v>
      </c>
      <c r="AT66" s="68" t="s">
        <v>2530</v>
      </c>
      <c r="AU66" s="68" t="s">
        <v>2529</v>
      </c>
      <c r="AV66" s="68" t="s">
        <v>2556</v>
      </c>
      <c r="AW66" s="67"/>
    </row>
    <row r="67" spans="1:49" x14ac:dyDescent="0.2">
      <c r="A67" s="64">
        <v>66</v>
      </c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7"/>
    </row>
    <row r="68" spans="1:49" x14ac:dyDescent="0.2">
      <c r="A68" s="64">
        <v>67</v>
      </c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7"/>
    </row>
    <row r="69" spans="1:49" x14ac:dyDescent="0.2"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7"/>
    </row>
    <row r="70" spans="1:49" x14ac:dyDescent="0.2">
      <c r="B70" s="67"/>
    </row>
    <row r="71" spans="1:49" x14ac:dyDescent="0.2">
      <c r="B71" s="67"/>
      <c r="H71" s="67"/>
    </row>
    <row r="72" spans="1:49" x14ac:dyDescent="0.2">
      <c r="B72" s="67"/>
      <c r="H72" s="67"/>
    </row>
    <row r="73" spans="1:49" x14ac:dyDescent="0.2">
      <c r="B73" s="67"/>
      <c r="H73" s="67"/>
    </row>
    <row r="74" spans="1:49" x14ac:dyDescent="0.2">
      <c r="B74" s="67"/>
      <c r="H74" s="67"/>
    </row>
    <row r="75" spans="1:49" x14ac:dyDescent="0.2">
      <c r="B75" s="67"/>
      <c r="H75" s="67"/>
    </row>
    <row r="76" spans="1:49" x14ac:dyDescent="0.2">
      <c r="B76" s="67"/>
      <c r="C76" s="68"/>
      <c r="D76" s="68"/>
      <c r="E76" s="69"/>
      <c r="F76" s="69"/>
      <c r="G76" s="69"/>
      <c r="H76" s="69"/>
      <c r="I76" s="69"/>
      <c r="J76" s="69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7"/>
    </row>
    <row r="77" spans="1:49" x14ac:dyDescent="0.2">
      <c r="B77" s="67"/>
      <c r="H77" s="67"/>
    </row>
    <row r="78" spans="1:49" x14ac:dyDescent="0.2">
      <c r="B78" s="67"/>
      <c r="H78" s="67"/>
    </row>
    <row r="79" spans="1:49" x14ac:dyDescent="0.2">
      <c r="B79" s="67"/>
      <c r="H79" s="67"/>
    </row>
    <row r="80" spans="1:49" x14ac:dyDescent="0.2">
      <c r="B80" s="67"/>
      <c r="H80" s="67"/>
    </row>
    <row r="81" spans="2:8" x14ac:dyDescent="0.2">
      <c r="B81" s="67"/>
      <c r="H81" s="67"/>
    </row>
    <row r="82" spans="2:8" x14ac:dyDescent="0.2">
      <c r="B82" s="67"/>
      <c r="H82" s="67"/>
    </row>
    <row r="83" spans="2:8" x14ac:dyDescent="0.2">
      <c r="B83" s="67"/>
      <c r="H83" s="67"/>
    </row>
    <row r="84" spans="2:8" x14ac:dyDescent="0.2">
      <c r="B84" s="67"/>
      <c r="H84" s="67"/>
    </row>
    <row r="85" spans="2:8" x14ac:dyDescent="0.2">
      <c r="B85" s="67"/>
      <c r="H85" s="67"/>
    </row>
    <row r="86" spans="2:8" x14ac:dyDescent="0.2">
      <c r="B86" s="67"/>
      <c r="H86" s="67"/>
    </row>
    <row r="87" spans="2:8" x14ac:dyDescent="0.2">
      <c r="B87" s="67"/>
    </row>
    <row r="88" spans="2:8" x14ac:dyDescent="0.2">
      <c r="B88" s="67"/>
    </row>
    <row r="89" spans="2:8" x14ac:dyDescent="0.2">
      <c r="B89" s="67"/>
    </row>
    <row r="90" spans="2:8" x14ac:dyDescent="0.2">
      <c r="B90" s="67"/>
    </row>
    <row r="91" spans="2:8" x14ac:dyDescent="0.2">
      <c r="B91" s="67"/>
    </row>
    <row r="92" spans="2:8" x14ac:dyDescent="0.2">
      <c r="B92" s="67"/>
    </row>
    <row r="93" spans="2:8" x14ac:dyDescent="0.2">
      <c r="B93" s="67"/>
    </row>
    <row r="94" spans="2:8" x14ac:dyDescent="0.2">
      <c r="B94" s="67"/>
    </row>
    <row r="95" spans="2:8" x14ac:dyDescent="0.2">
      <c r="B95" s="67"/>
    </row>
    <row r="96" spans="2:8" x14ac:dyDescent="0.2">
      <c r="B96" s="67"/>
    </row>
    <row r="97" spans="2:2" x14ac:dyDescent="0.2">
      <c r="B97" s="67"/>
    </row>
    <row r="98" spans="2:2" x14ac:dyDescent="0.2">
      <c r="B98" s="67"/>
    </row>
    <row r="99" spans="2:2" x14ac:dyDescent="0.2">
      <c r="B99" s="67"/>
    </row>
    <row r="100" spans="2:2" x14ac:dyDescent="0.2">
      <c r="B100" s="67"/>
    </row>
    <row r="101" spans="2:2" x14ac:dyDescent="0.2">
      <c r="B101" s="67"/>
    </row>
    <row r="102" spans="2:2" x14ac:dyDescent="0.2">
      <c r="B102" s="67"/>
    </row>
    <row r="103" spans="2:2" x14ac:dyDescent="0.2">
      <c r="B103" s="67"/>
    </row>
    <row r="104" spans="2:2" x14ac:dyDescent="0.2">
      <c r="B104" s="67"/>
    </row>
    <row r="105" spans="2:2" x14ac:dyDescent="0.2">
      <c r="B105" s="67"/>
    </row>
    <row r="106" spans="2:2" x14ac:dyDescent="0.2">
      <c r="B106" s="67"/>
    </row>
    <row r="107" spans="2:2" x14ac:dyDescent="0.2">
      <c r="B107" s="67"/>
    </row>
    <row r="108" spans="2:2" x14ac:dyDescent="0.2">
      <c r="B108" s="67"/>
    </row>
    <row r="109" spans="2:2" x14ac:dyDescent="0.2">
      <c r="B109" s="67"/>
    </row>
    <row r="110" spans="2:2" x14ac:dyDescent="0.2">
      <c r="B110" s="67"/>
    </row>
  </sheetData>
  <sheetProtection password="E5EE" sheet="1" objects="1" scenarios="1" selectLockedCells="1" selectUnlockedCells="1"/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0"/>
  <sheetViews>
    <sheetView showGridLines="0" workbookViewId="0">
      <selection activeCell="H3" sqref="H3"/>
    </sheetView>
  </sheetViews>
  <sheetFormatPr defaultRowHeight="12.75" x14ac:dyDescent="0.2"/>
  <cols>
    <col min="1" max="1" width="4" style="70" bestFit="1" customWidth="1"/>
    <col min="2" max="2" width="14.7109375" style="70" bestFit="1" customWidth="1"/>
    <col min="3" max="3" width="9.140625" style="81"/>
    <col min="4" max="4" width="11.85546875" style="70" bestFit="1" customWidth="1"/>
    <col min="5" max="8" width="9.140625" style="70"/>
    <col min="9" max="9" width="15.5703125" style="70" customWidth="1"/>
    <col min="10" max="10" width="12.28515625" style="70" bestFit="1" customWidth="1"/>
    <col min="11" max="16384" width="9.140625" style="70"/>
  </cols>
  <sheetData>
    <row r="2" spans="1:14" x14ac:dyDescent="0.2">
      <c r="A2" s="70">
        <v>1</v>
      </c>
      <c r="B2" s="71" t="s">
        <v>306</v>
      </c>
      <c r="C2" s="71">
        <v>1</v>
      </c>
      <c r="D2" s="72">
        <v>4.1666666666666664E-2</v>
      </c>
      <c r="E2" s="73">
        <f>VLOOKUP('Euro 2012 Schedule'!H4,Timezone!B2:C140,2,FALSE)</f>
        <v>0</v>
      </c>
      <c r="F2" s="74">
        <f>VLOOKUP('Euro 2012 Schedule'!H4,Timezone!B2:D140,3,FALSE)</f>
        <v>0</v>
      </c>
      <c r="G2" s="75">
        <v>1</v>
      </c>
      <c r="H2" s="76">
        <v>41068</v>
      </c>
      <c r="I2" s="77">
        <v>41068.75</v>
      </c>
      <c r="J2" s="78">
        <f>IF(E$2&gt;0,I2+F$2,I2-F$2)</f>
        <v>41068.75</v>
      </c>
      <c r="K2" s="77"/>
      <c r="M2" s="71"/>
      <c r="N2" s="72"/>
    </row>
    <row r="3" spans="1:14" x14ac:dyDescent="0.2">
      <c r="A3" s="70">
        <v>2</v>
      </c>
      <c r="B3" s="71" t="s">
        <v>307</v>
      </c>
      <c r="C3" s="71">
        <v>7.5</v>
      </c>
      <c r="D3" s="72">
        <v>0.3125</v>
      </c>
      <c r="E3" s="73"/>
      <c r="G3" s="75">
        <v>2</v>
      </c>
      <c r="H3" s="76">
        <v>41068</v>
      </c>
      <c r="I3" s="77">
        <v>41068.864583333336</v>
      </c>
      <c r="J3" s="78">
        <f t="shared" ref="J3:J32" si="0">IF(E$2&gt;0,I3+F$2,I3-F$2)</f>
        <v>41068.864583333336</v>
      </c>
      <c r="M3" s="71"/>
      <c r="N3" s="72"/>
    </row>
    <row r="4" spans="1:14" x14ac:dyDescent="0.2">
      <c r="A4" s="70">
        <v>3</v>
      </c>
      <c r="B4" s="71" t="s">
        <v>308</v>
      </c>
      <c r="C4" s="71">
        <v>1</v>
      </c>
      <c r="D4" s="72">
        <v>4.1666666666666664E-2</v>
      </c>
      <c r="G4" s="75">
        <v>3</v>
      </c>
      <c r="H4" s="76">
        <v>41069</v>
      </c>
      <c r="I4" s="77">
        <v>41069.75</v>
      </c>
      <c r="J4" s="78">
        <f t="shared" si="0"/>
        <v>41069.75</v>
      </c>
      <c r="M4" s="71"/>
      <c r="N4" s="72"/>
    </row>
    <row r="5" spans="1:14" x14ac:dyDescent="0.2">
      <c r="A5" s="70">
        <v>4</v>
      </c>
      <c r="B5" s="71" t="s">
        <v>309</v>
      </c>
      <c r="C5" s="71">
        <v>-1</v>
      </c>
      <c r="D5" s="72">
        <v>4.1666666666666664E-2</v>
      </c>
      <c r="G5" s="75">
        <v>4</v>
      </c>
      <c r="H5" s="76">
        <v>41069</v>
      </c>
      <c r="I5" s="77">
        <v>41069.864583333336</v>
      </c>
      <c r="J5" s="78">
        <f t="shared" si="0"/>
        <v>41069.864583333336</v>
      </c>
      <c r="M5" s="71"/>
      <c r="N5" s="72"/>
    </row>
    <row r="6" spans="1:14" x14ac:dyDescent="0.2">
      <c r="A6" s="70">
        <v>5</v>
      </c>
      <c r="B6" s="71" t="s">
        <v>310</v>
      </c>
      <c r="C6" s="71">
        <v>4</v>
      </c>
      <c r="D6" s="72">
        <v>0.16666666666666666</v>
      </c>
      <c r="G6" s="75">
        <v>5</v>
      </c>
      <c r="H6" s="76">
        <v>41070</v>
      </c>
      <c r="I6" s="77">
        <v>41070.75</v>
      </c>
      <c r="J6" s="78">
        <f t="shared" si="0"/>
        <v>41070.75</v>
      </c>
      <c r="M6" s="71"/>
      <c r="N6" s="72"/>
    </row>
    <row r="7" spans="1:14" x14ac:dyDescent="0.2">
      <c r="A7" s="70">
        <v>6</v>
      </c>
      <c r="B7" s="71" t="s">
        <v>311</v>
      </c>
      <c r="C7" s="71">
        <v>1</v>
      </c>
      <c r="D7" s="72">
        <v>4.1666666666666664E-2</v>
      </c>
      <c r="G7" s="75">
        <v>6</v>
      </c>
      <c r="H7" s="76">
        <v>41070</v>
      </c>
      <c r="I7" s="77">
        <v>41070.864583333336</v>
      </c>
      <c r="J7" s="78">
        <f t="shared" si="0"/>
        <v>41070.864583333336</v>
      </c>
      <c r="M7" s="71"/>
      <c r="N7" s="72"/>
    </row>
    <row r="8" spans="1:14" x14ac:dyDescent="0.2">
      <c r="A8" s="70">
        <v>7</v>
      </c>
      <c r="B8" s="71" t="s">
        <v>312</v>
      </c>
      <c r="C8" s="71">
        <v>0</v>
      </c>
      <c r="D8" s="72">
        <v>0</v>
      </c>
      <c r="G8" s="75">
        <v>7</v>
      </c>
      <c r="H8" s="76">
        <v>41071</v>
      </c>
      <c r="I8" s="77">
        <v>41071.75</v>
      </c>
      <c r="J8" s="78">
        <f t="shared" si="0"/>
        <v>41071.75</v>
      </c>
      <c r="M8" s="71"/>
      <c r="N8" s="72"/>
    </row>
    <row r="9" spans="1:14" x14ac:dyDescent="0.2">
      <c r="A9" s="70">
        <v>8</v>
      </c>
      <c r="B9" s="71" t="s">
        <v>313</v>
      </c>
      <c r="C9" s="71">
        <v>11</v>
      </c>
      <c r="D9" s="72">
        <v>0.45833333333333331</v>
      </c>
      <c r="G9" s="75">
        <v>8</v>
      </c>
      <c r="H9" s="76">
        <v>41071</v>
      </c>
      <c r="I9" s="77">
        <v>41071.864583333336</v>
      </c>
      <c r="J9" s="78">
        <f t="shared" si="0"/>
        <v>41071.864583333336</v>
      </c>
      <c r="M9" s="71"/>
      <c r="N9" s="72"/>
    </row>
    <row r="10" spans="1:14" x14ac:dyDescent="0.2">
      <c r="A10" s="70">
        <v>9</v>
      </c>
      <c r="B10" s="71" t="s">
        <v>314</v>
      </c>
      <c r="C10" s="79">
        <v>-10</v>
      </c>
      <c r="D10" s="72">
        <v>0.41666666666666669</v>
      </c>
      <c r="G10" s="75">
        <v>9</v>
      </c>
      <c r="H10" s="76">
        <v>41072</v>
      </c>
      <c r="I10" s="77">
        <v>41072.75</v>
      </c>
      <c r="J10" s="78">
        <f t="shared" si="0"/>
        <v>41072.75</v>
      </c>
      <c r="M10" s="79"/>
      <c r="N10" s="72"/>
    </row>
    <row r="11" spans="1:14" x14ac:dyDescent="0.2">
      <c r="A11" s="70">
        <v>10</v>
      </c>
      <c r="B11" s="71" t="s">
        <v>315</v>
      </c>
      <c r="C11" s="71">
        <v>1</v>
      </c>
      <c r="D11" s="72">
        <v>4.1666666666666664E-2</v>
      </c>
      <c r="G11" s="75">
        <v>10</v>
      </c>
      <c r="H11" s="76">
        <v>41072</v>
      </c>
      <c r="I11" s="77">
        <v>41072.864583333336</v>
      </c>
      <c r="J11" s="78">
        <f t="shared" si="0"/>
        <v>41072.864583333336</v>
      </c>
      <c r="M11" s="71"/>
      <c r="N11" s="72"/>
    </row>
    <row r="12" spans="1:14" x14ac:dyDescent="0.2">
      <c r="A12" s="70">
        <v>11</v>
      </c>
      <c r="B12" s="71" t="s">
        <v>316</v>
      </c>
      <c r="C12" s="71">
        <v>1</v>
      </c>
      <c r="D12" s="72">
        <v>4.1666666666666664E-2</v>
      </c>
      <c r="G12" s="75">
        <v>11</v>
      </c>
      <c r="H12" s="76">
        <v>41073</v>
      </c>
      <c r="I12" s="77">
        <v>41073.75</v>
      </c>
      <c r="J12" s="78">
        <f t="shared" si="0"/>
        <v>41073.75</v>
      </c>
      <c r="M12" s="71"/>
      <c r="N12" s="72"/>
    </row>
    <row r="13" spans="1:14" x14ac:dyDescent="0.2">
      <c r="A13" s="70">
        <v>12</v>
      </c>
      <c r="B13" s="71" t="s">
        <v>317</v>
      </c>
      <c r="C13" s="71">
        <v>-6</v>
      </c>
      <c r="D13" s="72">
        <v>0.25</v>
      </c>
      <c r="G13" s="75">
        <v>12</v>
      </c>
      <c r="H13" s="76">
        <v>41073</v>
      </c>
      <c r="I13" s="77">
        <v>41073.864583333336</v>
      </c>
      <c r="J13" s="78">
        <f t="shared" si="0"/>
        <v>41073.864583333336</v>
      </c>
      <c r="M13" s="71"/>
      <c r="N13" s="72"/>
    </row>
    <row r="14" spans="1:14" x14ac:dyDescent="0.2">
      <c r="A14" s="70">
        <v>13</v>
      </c>
      <c r="B14" s="71" t="s">
        <v>318</v>
      </c>
      <c r="C14" s="71">
        <v>1</v>
      </c>
      <c r="D14" s="72">
        <v>4.1666666666666664E-2</v>
      </c>
      <c r="G14" s="75">
        <v>13</v>
      </c>
      <c r="H14" s="76">
        <v>41074</v>
      </c>
      <c r="I14" s="77">
        <v>41074.75</v>
      </c>
      <c r="J14" s="78">
        <f t="shared" si="0"/>
        <v>41074.75</v>
      </c>
      <c r="M14" s="71"/>
      <c r="N14" s="72"/>
    </row>
    <row r="15" spans="1:14" x14ac:dyDescent="0.2">
      <c r="A15" s="70">
        <v>14</v>
      </c>
      <c r="B15" s="71" t="s">
        <v>319</v>
      </c>
      <c r="C15" s="71">
        <v>-6</v>
      </c>
      <c r="D15" s="72">
        <v>0.25</v>
      </c>
      <c r="G15" s="75">
        <v>14</v>
      </c>
      <c r="H15" s="76">
        <v>41074</v>
      </c>
      <c r="I15" s="77">
        <v>41074.864583333336</v>
      </c>
      <c r="J15" s="78">
        <f t="shared" si="0"/>
        <v>41074.864583333336</v>
      </c>
      <c r="M15" s="71"/>
      <c r="N15" s="72"/>
    </row>
    <row r="16" spans="1:14" x14ac:dyDescent="0.2">
      <c r="A16" s="70">
        <v>15</v>
      </c>
      <c r="B16" s="71" t="s">
        <v>320</v>
      </c>
      <c r="C16" s="71">
        <v>10</v>
      </c>
      <c r="D16" s="72">
        <v>0.41666666666666669</v>
      </c>
      <c r="G16" s="75">
        <v>15</v>
      </c>
      <c r="H16" s="76">
        <v>41075</v>
      </c>
      <c r="I16" s="77">
        <v>39614.864583333336</v>
      </c>
      <c r="J16" s="78">
        <f t="shared" si="0"/>
        <v>39614.864583333336</v>
      </c>
      <c r="M16" s="71"/>
      <c r="N16" s="72"/>
    </row>
    <row r="17" spans="1:14" x14ac:dyDescent="0.2">
      <c r="A17" s="70">
        <v>16</v>
      </c>
      <c r="B17" s="71" t="s">
        <v>321</v>
      </c>
      <c r="C17" s="71">
        <v>1</v>
      </c>
      <c r="D17" s="72">
        <v>4.1666666666666664E-2</v>
      </c>
      <c r="G17" s="75">
        <v>16</v>
      </c>
      <c r="H17" s="76">
        <v>41075</v>
      </c>
      <c r="I17" s="77">
        <v>41075.75</v>
      </c>
      <c r="J17" s="78">
        <f t="shared" si="0"/>
        <v>41075.75</v>
      </c>
      <c r="M17" s="71"/>
      <c r="N17" s="72"/>
    </row>
    <row r="18" spans="1:14" x14ac:dyDescent="0.2">
      <c r="A18" s="70">
        <v>17</v>
      </c>
      <c r="B18" s="71" t="s">
        <v>322</v>
      </c>
      <c r="C18" s="71">
        <v>5</v>
      </c>
      <c r="D18" s="72">
        <v>0.20833333333333334</v>
      </c>
      <c r="G18" s="75">
        <v>17</v>
      </c>
      <c r="H18" s="76">
        <v>41076</v>
      </c>
      <c r="I18" s="77">
        <v>41076.864583333336</v>
      </c>
      <c r="J18" s="78">
        <f t="shared" si="0"/>
        <v>41076.864583333336</v>
      </c>
      <c r="M18" s="71"/>
      <c r="N18" s="72"/>
    </row>
    <row r="19" spans="1:14" x14ac:dyDescent="0.2">
      <c r="A19" s="70">
        <v>18</v>
      </c>
      <c r="B19" s="71" t="s">
        <v>323</v>
      </c>
      <c r="C19" s="71">
        <v>0</v>
      </c>
      <c r="D19" s="72">
        <v>0</v>
      </c>
      <c r="G19" s="75">
        <v>18</v>
      </c>
      <c r="H19" s="76">
        <v>41076</v>
      </c>
      <c r="I19" s="77">
        <v>41076.864583333336</v>
      </c>
      <c r="J19" s="78">
        <f t="shared" si="0"/>
        <v>41076.864583333336</v>
      </c>
      <c r="M19" s="71"/>
      <c r="N19" s="72"/>
    </row>
    <row r="20" spans="1:14" x14ac:dyDescent="0.2">
      <c r="A20" s="70">
        <v>19</v>
      </c>
      <c r="B20" s="71" t="s">
        <v>324</v>
      </c>
      <c r="C20" s="71">
        <v>6</v>
      </c>
      <c r="D20" s="72">
        <v>0.25</v>
      </c>
      <c r="G20" s="75">
        <v>19</v>
      </c>
      <c r="H20" s="76">
        <v>41077</v>
      </c>
      <c r="I20" s="77">
        <v>41077.864583333336</v>
      </c>
      <c r="J20" s="78">
        <f t="shared" si="0"/>
        <v>41077.864583333336</v>
      </c>
      <c r="M20" s="71"/>
      <c r="N20" s="72"/>
    </row>
    <row r="21" spans="1:14" x14ac:dyDescent="0.2">
      <c r="A21" s="70">
        <v>20</v>
      </c>
      <c r="B21" s="71" t="s">
        <v>325</v>
      </c>
      <c r="C21" s="71">
        <v>1</v>
      </c>
      <c r="D21" s="72">
        <v>4.1666666666666664E-2</v>
      </c>
      <c r="G21" s="75">
        <v>20</v>
      </c>
      <c r="H21" s="76">
        <v>41077</v>
      </c>
      <c r="I21" s="77">
        <v>41077.864583333336</v>
      </c>
      <c r="J21" s="78">
        <f t="shared" si="0"/>
        <v>41077.864583333336</v>
      </c>
      <c r="M21" s="71"/>
      <c r="N21" s="72"/>
    </row>
    <row r="22" spans="1:14" x14ac:dyDescent="0.2">
      <c r="A22" s="70">
        <v>21</v>
      </c>
      <c r="B22" s="71" t="s">
        <v>326</v>
      </c>
      <c r="C22" s="71">
        <v>0</v>
      </c>
      <c r="D22" s="72">
        <v>0</v>
      </c>
      <c r="G22" s="75">
        <v>21</v>
      </c>
      <c r="H22" s="76">
        <v>41078</v>
      </c>
      <c r="I22" s="77">
        <v>41078.864583333336</v>
      </c>
      <c r="J22" s="78">
        <f t="shared" si="0"/>
        <v>41078.864583333336</v>
      </c>
      <c r="M22" s="71"/>
      <c r="N22" s="72"/>
    </row>
    <row r="23" spans="1:14" x14ac:dyDescent="0.2">
      <c r="A23" s="70">
        <v>22</v>
      </c>
      <c r="B23" s="71" t="s">
        <v>327</v>
      </c>
      <c r="C23" s="71">
        <v>0</v>
      </c>
      <c r="D23" s="72">
        <v>0</v>
      </c>
      <c r="G23" s="75">
        <v>22</v>
      </c>
      <c r="H23" s="76">
        <v>41078</v>
      </c>
      <c r="I23" s="77">
        <v>41078.864583333336</v>
      </c>
      <c r="J23" s="78">
        <f t="shared" si="0"/>
        <v>41078.864583333336</v>
      </c>
      <c r="M23" s="71"/>
      <c r="N23" s="72"/>
    </row>
    <row r="24" spans="1:14" x14ac:dyDescent="0.2">
      <c r="A24" s="70">
        <v>23</v>
      </c>
      <c r="B24" s="71" t="s">
        <v>328</v>
      </c>
      <c r="C24" s="71">
        <v>-7</v>
      </c>
      <c r="D24" s="72">
        <v>0.29166666666666669</v>
      </c>
      <c r="G24" s="75">
        <v>23</v>
      </c>
      <c r="H24" s="76">
        <v>41079</v>
      </c>
      <c r="I24" s="77">
        <v>41079.864583333336</v>
      </c>
      <c r="J24" s="78">
        <f t="shared" si="0"/>
        <v>41079.864583333336</v>
      </c>
      <c r="M24" s="71"/>
      <c r="N24" s="72"/>
    </row>
    <row r="25" spans="1:14" x14ac:dyDescent="0.2">
      <c r="A25" s="70">
        <v>24</v>
      </c>
      <c r="B25" s="71" t="s">
        <v>329</v>
      </c>
      <c r="C25" s="71">
        <v>-6</v>
      </c>
      <c r="D25" s="72">
        <v>0.25</v>
      </c>
      <c r="G25" s="75">
        <v>24</v>
      </c>
      <c r="H25" s="76">
        <v>41079</v>
      </c>
      <c r="I25" s="77">
        <v>41079.864583333336</v>
      </c>
      <c r="J25" s="78">
        <f t="shared" si="0"/>
        <v>41079.864583333336</v>
      </c>
      <c r="M25" s="71"/>
      <c r="N25" s="72"/>
    </row>
    <row r="26" spans="1:14" x14ac:dyDescent="0.2">
      <c r="A26" s="70">
        <v>25</v>
      </c>
      <c r="B26" s="71" t="s">
        <v>330</v>
      </c>
      <c r="C26" s="71">
        <v>-5</v>
      </c>
      <c r="D26" s="72">
        <v>0.20833333333333334</v>
      </c>
      <c r="G26" s="75">
        <v>25</v>
      </c>
      <c r="H26" s="80">
        <v>41081</v>
      </c>
      <c r="I26" s="77">
        <v>41081.864583333336</v>
      </c>
      <c r="J26" s="78">
        <f t="shared" si="0"/>
        <v>41081.864583333336</v>
      </c>
      <c r="M26" s="71"/>
      <c r="N26" s="72"/>
    </row>
    <row r="27" spans="1:14" x14ac:dyDescent="0.2">
      <c r="A27" s="70">
        <v>26</v>
      </c>
      <c r="B27" s="71" t="s">
        <v>331</v>
      </c>
      <c r="C27" s="71">
        <v>8</v>
      </c>
      <c r="D27" s="72">
        <v>0.33333333333333331</v>
      </c>
      <c r="G27" s="75">
        <v>26</v>
      </c>
      <c r="H27" s="80">
        <v>41082</v>
      </c>
      <c r="I27" s="77">
        <v>41082.864583333336</v>
      </c>
      <c r="J27" s="78">
        <f t="shared" si="0"/>
        <v>41082.864583333336</v>
      </c>
      <c r="M27" s="71"/>
      <c r="N27" s="72"/>
    </row>
    <row r="28" spans="1:14" x14ac:dyDescent="0.2">
      <c r="A28" s="70">
        <v>27</v>
      </c>
      <c r="B28" s="71" t="s">
        <v>332</v>
      </c>
      <c r="C28" s="71">
        <v>0</v>
      </c>
      <c r="D28" s="72">
        <v>0</v>
      </c>
      <c r="G28" s="75">
        <v>27</v>
      </c>
      <c r="H28" s="80">
        <v>41083</v>
      </c>
      <c r="I28" s="77">
        <v>41083.864583333336</v>
      </c>
      <c r="J28" s="78">
        <f t="shared" si="0"/>
        <v>41083.864583333336</v>
      </c>
      <c r="M28" s="71"/>
      <c r="N28" s="72"/>
    </row>
    <row r="29" spans="1:14" x14ac:dyDescent="0.2">
      <c r="A29" s="70">
        <v>28</v>
      </c>
      <c r="B29" s="71" t="s">
        <v>333</v>
      </c>
      <c r="C29" s="71">
        <v>1</v>
      </c>
      <c r="D29" s="72">
        <v>4.1666666666666664E-2</v>
      </c>
      <c r="G29" s="75">
        <v>28</v>
      </c>
      <c r="H29" s="80">
        <v>41084</v>
      </c>
      <c r="I29" s="77">
        <v>41084.864583333336</v>
      </c>
      <c r="J29" s="78">
        <f t="shared" si="0"/>
        <v>41084.864583333336</v>
      </c>
      <c r="M29" s="71"/>
      <c r="N29" s="72"/>
    </row>
    <row r="30" spans="1:14" x14ac:dyDescent="0.2">
      <c r="A30" s="70">
        <v>29</v>
      </c>
      <c r="B30" s="71" t="s">
        <v>334</v>
      </c>
      <c r="C30" s="71">
        <v>0</v>
      </c>
      <c r="D30" s="72">
        <v>0</v>
      </c>
      <c r="G30" s="75">
        <v>29</v>
      </c>
      <c r="H30" s="80">
        <v>41087</v>
      </c>
      <c r="I30" s="77">
        <v>41087.864583333336</v>
      </c>
      <c r="J30" s="78">
        <f t="shared" si="0"/>
        <v>41087.864583333336</v>
      </c>
      <c r="M30" s="71"/>
      <c r="N30" s="72"/>
    </row>
    <row r="31" spans="1:14" x14ac:dyDescent="0.2">
      <c r="A31" s="70">
        <v>30</v>
      </c>
      <c r="B31" s="71" t="s">
        <v>335</v>
      </c>
      <c r="C31" s="71">
        <v>-5</v>
      </c>
      <c r="D31" s="72">
        <v>0.20833333333333334</v>
      </c>
      <c r="G31" s="75">
        <v>30</v>
      </c>
      <c r="H31" s="80">
        <v>41088</v>
      </c>
      <c r="I31" s="77">
        <v>41088.864583333336</v>
      </c>
      <c r="J31" s="78">
        <f t="shared" si="0"/>
        <v>41088.864583333336</v>
      </c>
      <c r="M31" s="71"/>
      <c r="N31" s="72"/>
    </row>
    <row r="32" spans="1:14" x14ac:dyDescent="0.2">
      <c r="A32" s="70">
        <v>31</v>
      </c>
      <c r="B32" s="71" t="s">
        <v>336</v>
      </c>
      <c r="C32" s="71">
        <v>0</v>
      </c>
      <c r="D32" s="72">
        <v>0</v>
      </c>
      <c r="G32" s="75">
        <v>31</v>
      </c>
      <c r="H32" s="80">
        <v>41091</v>
      </c>
      <c r="I32" s="77">
        <v>41091.864583333336</v>
      </c>
      <c r="J32" s="78">
        <f t="shared" si="0"/>
        <v>41091.864583333336</v>
      </c>
      <c r="M32" s="71"/>
      <c r="N32" s="72"/>
    </row>
    <row r="33" spans="1:14" x14ac:dyDescent="0.2">
      <c r="A33" s="70">
        <v>32</v>
      </c>
      <c r="B33" s="71" t="s">
        <v>337</v>
      </c>
      <c r="C33" s="71">
        <v>8</v>
      </c>
      <c r="D33" s="72">
        <v>0.33333333333333331</v>
      </c>
      <c r="M33" s="71"/>
      <c r="N33" s="72"/>
    </row>
    <row r="34" spans="1:14" x14ac:dyDescent="0.2">
      <c r="A34" s="70">
        <v>33</v>
      </c>
      <c r="B34" s="71" t="s">
        <v>338</v>
      </c>
      <c r="C34" s="71">
        <v>0</v>
      </c>
      <c r="D34" s="72">
        <v>0</v>
      </c>
      <c r="M34" s="71"/>
      <c r="N34" s="72"/>
    </row>
    <row r="35" spans="1:14" x14ac:dyDescent="0.2">
      <c r="A35" s="70">
        <v>34</v>
      </c>
      <c r="B35" s="71" t="s">
        <v>339</v>
      </c>
      <c r="C35" s="71">
        <v>-6.5</v>
      </c>
      <c r="D35" s="72">
        <v>0.27083333333333331</v>
      </c>
      <c r="M35" s="71"/>
      <c r="N35" s="72"/>
    </row>
    <row r="36" spans="1:14" x14ac:dyDescent="0.2">
      <c r="A36" s="70">
        <v>35</v>
      </c>
      <c r="B36" s="71" t="s">
        <v>340</v>
      </c>
      <c r="C36" s="71">
        <v>-2</v>
      </c>
      <c r="D36" s="72">
        <v>8.3333333333333329E-2</v>
      </c>
      <c r="M36" s="71"/>
      <c r="N36" s="72"/>
    </row>
    <row r="37" spans="1:14" x14ac:dyDescent="0.2">
      <c r="A37" s="70">
        <v>36</v>
      </c>
      <c r="B37" s="71" t="s">
        <v>341</v>
      </c>
      <c r="C37" s="71">
        <v>-7</v>
      </c>
      <c r="D37" s="72">
        <v>0.29166666666666669</v>
      </c>
      <c r="M37" s="71"/>
      <c r="N37" s="72"/>
    </row>
    <row r="38" spans="1:14" x14ac:dyDescent="0.2">
      <c r="A38" s="70">
        <v>37</v>
      </c>
      <c r="B38" s="71" t="s">
        <v>342</v>
      </c>
      <c r="C38" s="71">
        <v>0</v>
      </c>
      <c r="D38" s="72">
        <v>0</v>
      </c>
      <c r="M38" s="71"/>
      <c r="N38" s="72"/>
    </row>
    <row r="39" spans="1:14" x14ac:dyDescent="0.2">
      <c r="A39" s="70">
        <v>38</v>
      </c>
      <c r="B39" s="71" t="s">
        <v>343</v>
      </c>
      <c r="C39" s="71">
        <v>7.5</v>
      </c>
      <c r="D39" s="72">
        <v>0.3125</v>
      </c>
      <c r="M39" s="71"/>
      <c r="N39" s="72"/>
    </row>
    <row r="40" spans="1:14" x14ac:dyDescent="0.2">
      <c r="A40" s="70">
        <v>39</v>
      </c>
      <c r="B40" s="71" t="s">
        <v>344</v>
      </c>
      <c r="C40" s="71">
        <v>-8</v>
      </c>
      <c r="D40" s="72">
        <v>0.33333333333333331</v>
      </c>
      <c r="M40" s="71"/>
      <c r="N40" s="72"/>
    </row>
    <row r="41" spans="1:14" x14ac:dyDescent="0.2">
      <c r="A41" s="70">
        <v>40</v>
      </c>
      <c r="B41" s="71" t="s">
        <v>345</v>
      </c>
      <c r="C41" s="71">
        <v>-6</v>
      </c>
      <c r="D41" s="72">
        <v>0.25</v>
      </c>
      <c r="M41" s="71"/>
      <c r="N41" s="72"/>
    </row>
    <row r="42" spans="1:14" x14ac:dyDescent="0.2">
      <c r="A42" s="70">
        <v>41</v>
      </c>
      <c r="B42" s="71" t="s">
        <v>346</v>
      </c>
      <c r="C42" s="71">
        <v>4</v>
      </c>
      <c r="D42" s="72">
        <v>0.16666666666666666</v>
      </c>
      <c r="M42" s="71"/>
      <c r="N42" s="72"/>
    </row>
    <row r="43" spans="1:14" x14ac:dyDescent="0.2">
      <c r="A43" s="70">
        <v>42</v>
      </c>
      <c r="B43" s="71" t="s">
        <v>347</v>
      </c>
      <c r="C43" s="71">
        <v>2</v>
      </c>
      <c r="D43" s="72">
        <v>8.3333333333333329E-2</v>
      </c>
      <c r="M43" s="71"/>
      <c r="N43" s="72"/>
    </row>
    <row r="44" spans="1:14" x14ac:dyDescent="0.2">
      <c r="A44" s="70">
        <v>43</v>
      </c>
      <c r="B44" s="71" t="s">
        <v>348</v>
      </c>
      <c r="C44" s="71">
        <v>-1</v>
      </c>
      <c r="D44" s="72">
        <v>4.1666666666666664E-2</v>
      </c>
      <c r="M44" s="71"/>
      <c r="N44" s="72"/>
    </row>
    <row r="45" spans="1:14" x14ac:dyDescent="0.2">
      <c r="A45" s="70">
        <v>44</v>
      </c>
      <c r="B45" s="71" t="s">
        <v>349</v>
      </c>
      <c r="C45" s="71">
        <v>-8</v>
      </c>
      <c r="D45" s="72">
        <v>0.33333333333333331</v>
      </c>
      <c r="M45" s="71"/>
      <c r="N45" s="72"/>
    </row>
    <row r="46" spans="1:14" x14ac:dyDescent="0.2">
      <c r="A46" s="70">
        <v>45</v>
      </c>
      <c r="B46" s="71" t="s">
        <v>350</v>
      </c>
      <c r="C46" s="71">
        <v>0</v>
      </c>
      <c r="D46" s="72">
        <v>0</v>
      </c>
      <c r="M46" s="71"/>
      <c r="N46" s="72"/>
    </row>
    <row r="47" spans="1:14" x14ac:dyDescent="0.2">
      <c r="A47" s="70">
        <v>46</v>
      </c>
      <c r="B47" s="71" t="s">
        <v>351</v>
      </c>
      <c r="C47" s="71">
        <v>0</v>
      </c>
      <c r="D47" s="72">
        <v>0</v>
      </c>
      <c r="M47" s="71"/>
      <c r="N47" s="72"/>
    </row>
    <row r="48" spans="1:14" x14ac:dyDescent="0.2">
      <c r="A48" s="70">
        <v>47</v>
      </c>
      <c r="B48" s="71" t="s">
        <v>352</v>
      </c>
      <c r="C48" s="71">
        <v>-8</v>
      </c>
      <c r="D48" s="72">
        <v>0.33333333333333331</v>
      </c>
      <c r="M48" s="71"/>
      <c r="N48" s="72"/>
    </row>
    <row r="49" spans="1:14" x14ac:dyDescent="0.2">
      <c r="A49" s="70">
        <v>48</v>
      </c>
      <c r="B49" s="71" t="s">
        <v>353</v>
      </c>
      <c r="C49" s="71">
        <v>-5</v>
      </c>
      <c r="D49" s="72">
        <v>0.20833333333333334</v>
      </c>
      <c r="M49" s="71"/>
      <c r="N49" s="72"/>
    </row>
    <row r="50" spans="1:14" x14ac:dyDescent="0.2">
      <c r="A50" s="70">
        <v>49</v>
      </c>
      <c r="B50" s="71" t="s">
        <v>354</v>
      </c>
      <c r="C50" s="71">
        <v>5</v>
      </c>
      <c r="D50" s="72">
        <v>0.20833333333333334</v>
      </c>
      <c r="M50" s="71"/>
      <c r="N50" s="72"/>
    </row>
    <row r="51" spans="1:14" x14ac:dyDescent="0.2">
      <c r="A51" s="70">
        <v>50</v>
      </c>
      <c r="B51" s="71" t="s">
        <v>355</v>
      </c>
      <c r="C51" s="71">
        <v>0</v>
      </c>
      <c r="D51" s="72">
        <v>0</v>
      </c>
      <c r="M51" s="71"/>
      <c r="N51" s="72"/>
    </row>
    <row r="52" spans="1:14" x14ac:dyDescent="0.2">
      <c r="A52" s="70">
        <v>51</v>
      </c>
      <c r="B52" s="71" t="s">
        <v>356</v>
      </c>
      <c r="C52" s="71">
        <v>-6</v>
      </c>
      <c r="D52" s="72">
        <v>0.25</v>
      </c>
      <c r="M52" s="71"/>
      <c r="N52" s="72"/>
    </row>
    <row r="53" spans="1:14" x14ac:dyDescent="0.2">
      <c r="A53" s="70">
        <v>52</v>
      </c>
      <c r="B53" s="71" t="s">
        <v>357</v>
      </c>
      <c r="C53" s="71">
        <v>1</v>
      </c>
      <c r="D53" s="72">
        <v>4.1666666666666664E-2</v>
      </c>
      <c r="M53" s="71"/>
      <c r="N53" s="72"/>
    </row>
    <row r="54" spans="1:14" x14ac:dyDescent="0.2">
      <c r="A54" s="70">
        <v>53</v>
      </c>
      <c r="B54" s="71" t="s">
        <v>358</v>
      </c>
      <c r="C54" s="71">
        <v>6</v>
      </c>
      <c r="D54" s="72">
        <v>0.25</v>
      </c>
      <c r="M54" s="71"/>
      <c r="N54" s="72"/>
    </row>
    <row r="55" spans="1:14" x14ac:dyDescent="0.2">
      <c r="A55" s="70">
        <v>54</v>
      </c>
      <c r="B55" s="71" t="s">
        <v>359</v>
      </c>
      <c r="C55" s="71">
        <v>-12</v>
      </c>
      <c r="D55" s="72">
        <v>0</v>
      </c>
      <c r="M55" s="71"/>
      <c r="N55" s="72"/>
    </row>
    <row r="56" spans="1:14" x14ac:dyDescent="0.2">
      <c r="A56" s="70">
        <v>55</v>
      </c>
      <c r="B56" s="71" t="s">
        <v>360</v>
      </c>
      <c r="C56" s="71">
        <v>-7</v>
      </c>
      <c r="D56" s="72">
        <v>0.29166666666666669</v>
      </c>
      <c r="M56" s="71"/>
      <c r="N56" s="72"/>
    </row>
    <row r="57" spans="1:14" x14ac:dyDescent="0.2">
      <c r="A57" s="70">
        <v>56</v>
      </c>
      <c r="B57" s="71" t="s">
        <v>361</v>
      </c>
      <c r="C57" s="71">
        <v>-6</v>
      </c>
      <c r="D57" s="72">
        <v>0.25</v>
      </c>
      <c r="M57" s="71"/>
      <c r="N57" s="72"/>
    </row>
    <row r="58" spans="1:14" x14ac:dyDescent="0.2">
      <c r="A58" s="70">
        <v>57</v>
      </c>
      <c r="B58" s="71" t="s">
        <v>362</v>
      </c>
      <c r="C58" s="71">
        <v>3</v>
      </c>
      <c r="D58" s="72">
        <v>0.125</v>
      </c>
      <c r="M58" s="71"/>
      <c r="N58" s="72"/>
    </row>
    <row r="59" spans="1:14" x14ac:dyDescent="0.2">
      <c r="A59" s="70">
        <v>58</v>
      </c>
      <c r="B59" s="71" t="s">
        <v>363</v>
      </c>
      <c r="C59" s="71">
        <v>1</v>
      </c>
      <c r="D59" s="72">
        <v>4.1666666666666664E-2</v>
      </c>
      <c r="M59" s="71"/>
      <c r="N59" s="72"/>
    </row>
    <row r="60" spans="1:14" x14ac:dyDescent="0.2">
      <c r="A60" s="70">
        <v>59</v>
      </c>
      <c r="B60" s="71" t="s">
        <v>364</v>
      </c>
      <c r="C60" s="71">
        <v>5</v>
      </c>
      <c r="D60" s="72">
        <v>0.20833333333333334</v>
      </c>
      <c r="M60" s="71"/>
      <c r="N60" s="72"/>
    </row>
    <row r="61" spans="1:14" x14ac:dyDescent="0.2">
      <c r="A61" s="70">
        <v>60</v>
      </c>
      <c r="B61" s="71" t="s">
        <v>365</v>
      </c>
      <c r="C61" s="71">
        <v>1</v>
      </c>
      <c r="D61" s="72">
        <v>4.1666666666666664E-2</v>
      </c>
      <c r="M61" s="71"/>
      <c r="N61" s="72"/>
    </row>
    <row r="62" spans="1:14" x14ac:dyDescent="0.2">
      <c r="A62" s="70">
        <v>61</v>
      </c>
      <c r="B62" s="71" t="s">
        <v>366</v>
      </c>
      <c r="C62" s="71">
        <v>0</v>
      </c>
      <c r="D62" s="72">
        <v>0</v>
      </c>
      <c r="M62" s="71"/>
      <c r="N62" s="72"/>
    </row>
    <row r="63" spans="1:14" x14ac:dyDescent="0.2">
      <c r="A63" s="70">
        <v>62</v>
      </c>
      <c r="B63" s="71" t="s">
        <v>367</v>
      </c>
      <c r="C63" s="71">
        <v>2.5</v>
      </c>
      <c r="D63" s="72">
        <v>0.10416666666666667</v>
      </c>
      <c r="M63" s="71"/>
      <c r="N63" s="72"/>
    </row>
    <row r="64" spans="1:14" x14ac:dyDescent="0.2">
      <c r="A64" s="70">
        <v>63</v>
      </c>
      <c r="B64" s="71" t="s">
        <v>368</v>
      </c>
      <c r="C64" s="71">
        <v>11</v>
      </c>
      <c r="D64" s="72">
        <v>0.45833333333333331</v>
      </c>
      <c r="M64" s="71"/>
      <c r="N64" s="72"/>
    </row>
    <row r="65" spans="1:14" x14ac:dyDescent="0.2">
      <c r="A65" s="70">
        <v>64</v>
      </c>
      <c r="B65" s="71" t="s">
        <v>369</v>
      </c>
      <c r="C65" s="71">
        <v>3</v>
      </c>
      <c r="D65" s="72">
        <v>0.125</v>
      </c>
      <c r="M65" s="71"/>
      <c r="N65" s="72"/>
    </row>
    <row r="66" spans="1:14" x14ac:dyDescent="0.2">
      <c r="A66" s="70">
        <v>65</v>
      </c>
      <c r="B66" s="71" t="s">
        <v>370</v>
      </c>
      <c r="C66" s="71">
        <v>1</v>
      </c>
      <c r="D66" s="72">
        <v>4.1666666666666664E-2</v>
      </c>
      <c r="M66" s="71"/>
      <c r="N66" s="72"/>
    </row>
    <row r="67" spans="1:14" x14ac:dyDescent="0.2">
      <c r="A67" s="70">
        <v>66</v>
      </c>
      <c r="B67" s="71" t="s">
        <v>371</v>
      </c>
      <c r="C67" s="71">
        <v>-7</v>
      </c>
      <c r="D67" s="72">
        <v>0.29166666666666669</v>
      </c>
      <c r="M67" s="71"/>
      <c r="N67" s="72"/>
    </row>
    <row r="68" spans="1:14" x14ac:dyDescent="0.2">
      <c r="A68" s="70">
        <v>67</v>
      </c>
      <c r="B68" s="71" t="s">
        <v>372</v>
      </c>
      <c r="C68" s="79">
        <v>12</v>
      </c>
      <c r="D68" s="72">
        <v>0</v>
      </c>
      <c r="M68" s="79"/>
      <c r="N68" s="72"/>
    </row>
    <row r="69" spans="1:14" x14ac:dyDescent="0.2">
      <c r="A69" s="70">
        <v>68</v>
      </c>
      <c r="B69" s="71" t="s">
        <v>373</v>
      </c>
      <c r="C69" s="71">
        <v>3.5</v>
      </c>
      <c r="D69" s="72">
        <v>0.15972222222222224</v>
      </c>
      <c r="M69" s="71"/>
      <c r="N69" s="72"/>
    </row>
    <row r="70" spans="1:14" x14ac:dyDescent="0.2">
      <c r="A70" s="70">
        <v>69</v>
      </c>
      <c r="B70" s="71" t="s">
        <v>374</v>
      </c>
      <c r="C70" s="71">
        <v>6</v>
      </c>
      <c r="D70" s="72">
        <v>0.25</v>
      </c>
      <c r="M70" s="71"/>
      <c r="N70" s="72"/>
    </row>
    <row r="71" spans="1:14" x14ac:dyDescent="0.2">
      <c r="A71" s="70">
        <v>70</v>
      </c>
      <c r="B71" s="71" t="s">
        <v>375</v>
      </c>
      <c r="C71" s="71">
        <v>1</v>
      </c>
      <c r="D71" s="72">
        <v>4.1666666666666664E-2</v>
      </c>
      <c r="M71" s="71"/>
      <c r="N71" s="72"/>
    </row>
    <row r="72" spans="1:14" x14ac:dyDescent="0.2">
      <c r="A72" s="70">
        <v>71</v>
      </c>
      <c r="B72" s="71" t="s">
        <v>376</v>
      </c>
      <c r="C72" s="71">
        <v>1</v>
      </c>
      <c r="D72" s="72">
        <v>4.1666666666666664E-2</v>
      </c>
      <c r="M72" s="71"/>
      <c r="N72" s="72"/>
    </row>
    <row r="73" spans="1:14" x14ac:dyDescent="0.2">
      <c r="A73" s="70">
        <v>72</v>
      </c>
      <c r="B73" s="71" t="s">
        <v>377</v>
      </c>
      <c r="C73" s="71">
        <v>-6</v>
      </c>
      <c r="D73" s="72">
        <v>0.25</v>
      </c>
      <c r="M73" s="71"/>
      <c r="N73" s="72"/>
    </row>
    <row r="74" spans="1:14" x14ac:dyDescent="0.2">
      <c r="A74" s="70">
        <v>73</v>
      </c>
      <c r="B74" s="71" t="s">
        <v>378</v>
      </c>
      <c r="C74" s="71">
        <v>-1</v>
      </c>
      <c r="D74" s="72">
        <v>4.1666666666666664E-2</v>
      </c>
      <c r="M74" s="71"/>
      <c r="N74" s="72"/>
    </row>
    <row r="75" spans="1:14" x14ac:dyDescent="0.2">
      <c r="A75" s="70">
        <v>74</v>
      </c>
      <c r="B75" s="71" t="s">
        <v>379</v>
      </c>
      <c r="C75" s="71">
        <v>3</v>
      </c>
      <c r="D75" s="72">
        <v>0.125</v>
      </c>
      <c r="M75" s="71"/>
      <c r="N75" s="72"/>
    </row>
    <row r="76" spans="1:14" x14ac:dyDescent="0.2">
      <c r="A76" s="70">
        <v>75</v>
      </c>
      <c r="B76" s="71" t="s">
        <v>380</v>
      </c>
      <c r="C76" s="71">
        <v>-7</v>
      </c>
      <c r="D76" s="72">
        <v>0.29166666666666669</v>
      </c>
      <c r="M76" s="71"/>
      <c r="N76" s="72"/>
    </row>
    <row r="77" spans="1:14" x14ac:dyDescent="0.2">
      <c r="A77" s="70">
        <v>76</v>
      </c>
      <c r="B77" s="71" t="s">
        <v>381</v>
      </c>
      <c r="C77" s="71">
        <v>-1</v>
      </c>
      <c r="D77" s="72">
        <v>4.1666666666666664E-2</v>
      </c>
      <c r="M77" s="71"/>
      <c r="N77" s="72"/>
    </row>
    <row r="78" spans="1:14" x14ac:dyDescent="0.2">
      <c r="A78" s="70">
        <v>77</v>
      </c>
      <c r="B78" s="71" t="s">
        <v>382</v>
      </c>
      <c r="C78" s="71">
        <v>-1</v>
      </c>
      <c r="D78" s="72">
        <v>4.1666666666666664E-2</v>
      </c>
      <c r="M78" s="71"/>
      <c r="N78" s="72"/>
    </row>
    <row r="79" spans="1:14" x14ac:dyDescent="0.2">
      <c r="A79" s="70">
        <v>78</v>
      </c>
      <c r="B79" s="71" t="s">
        <v>383</v>
      </c>
      <c r="C79" s="71">
        <v>-9</v>
      </c>
      <c r="D79" s="72">
        <v>0.375</v>
      </c>
      <c r="M79" s="71"/>
      <c r="N79" s="72"/>
    </row>
    <row r="80" spans="1:14" x14ac:dyDescent="0.2">
      <c r="A80" s="70">
        <v>79</v>
      </c>
      <c r="B80" s="71" t="s">
        <v>384</v>
      </c>
      <c r="C80" s="71">
        <v>0</v>
      </c>
      <c r="D80" s="72">
        <v>0</v>
      </c>
      <c r="M80" s="71"/>
      <c r="N80" s="72"/>
    </row>
    <row r="81" spans="1:14" x14ac:dyDescent="0.2">
      <c r="A81" s="70">
        <v>80</v>
      </c>
      <c r="B81" s="71" t="s">
        <v>385</v>
      </c>
      <c r="C81" s="71">
        <v>-8</v>
      </c>
      <c r="D81" s="72">
        <v>0.33333333333333331</v>
      </c>
      <c r="M81" s="71"/>
      <c r="N81" s="72"/>
    </row>
    <row r="82" spans="1:14" x14ac:dyDescent="0.2">
      <c r="A82" s="70">
        <v>81</v>
      </c>
      <c r="B82" s="71" t="s">
        <v>386</v>
      </c>
      <c r="C82" s="71">
        <v>6</v>
      </c>
      <c r="D82" s="72">
        <v>0.25</v>
      </c>
      <c r="M82" s="71"/>
      <c r="N82" s="72"/>
    </row>
    <row r="83" spans="1:14" x14ac:dyDescent="0.2">
      <c r="A83" s="70">
        <v>82</v>
      </c>
      <c r="B83" s="71" t="s">
        <v>387</v>
      </c>
      <c r="C83" s="71">
        <v>8</v>
      </c>
      <c r="D83" s="72">
        <v>0.33333333333333331</v>
      </c>
      <c r="M83" s="71"/>
      <c r="N83" s="72"/>
    </row>
    <row r="84" spans="1:14" x14ac:dyDescent="0.2">
      <c r="A84" s="70">
        <v>83</v>
      </c>
      <c r="B84" s="71" t="s">
        <v>388</v>
      </c>
      <c r="C84" s="71">
        <v>-7</v>
      </c>
      <c r="D84" s="72">
        <v>0.29166666666666669</v>
      </c>
      <c r="M84" s="71"/>
      <c r="N84" s="72"/>
    </row>
    <row r="85" spans="1:14" x14ac:dyDescent="0.2">
      <c r="A85" s="70">
        <v>84</v>
      </c>
      <c r="B85" s="71" t="s">
        <v>389</v>
      </c>
      <c r="C85" s="71">
        <v>-6</v>
      </c>
      <c r="D85" s="72">
        <v>0.25</v>
      </c>
      <c r="M85" s="71"/>
      <c r="N85" s="72"/>
    </row>
    <row r="86" spans="1:14" x14ac:dyDescent="0.2">
      <c r="A86" s="70">
        <v>85</v>
      </c>
      <c r="B86" s="71" t="s">
        <v>390</v>
      </c>
      <c r="C86" s="71">
        <v>-7</v>
      </c>
      <c r="D86" s="72">
        <v>0.29166666666666669</v>
      </c>
      <c r="M86" s="71"/>
      <c r="N86" s="72"/>
    </row>
    <row r="87" spans="1:14" x14ac:dyDescent="0.2">
      <c r="A87" s="70">
        <v>86</v>
      </c>
      <c r="B87" s="71" t="s">
        <v>391</v>
      </c>
      <c r="C87" s="71">
        <v>1</v>
      </c>
      <c r="D87" s="72">
        <v>4.1666666666666664E-2</v>
      </c>
      <c r="M87" s="71"/>
      <c r="N87" s="72"/>
    </row>
    <row r="88" spans="1:14" x14ac:dyDescent="0.2">
      <c r="A88" s="70">
        <v>87</v>
      </c>
      <c r="B88" s="71" t="s">
        <v>392</v>
      </c>
      <c r="C88" s="71">
        <v>-5</v>
      </c>
      <c r="D88" s="72">
        <v>0.20833333333333334</v>
      </c>
      <c r="M88" s="71"/>
      <c r="N88" s="72"/>
    </row>
    <row r="89" spans="1:14" x14ac:dyDescent="0.2">
      <c r="A89" s="70">
        <v>88</v>
      </c>
      <c r="B89" s="71" t="s">
        <v>393</v>
      </c>
      <c r="C89" s="71">
        <v>-7</v>
      </c>
      <c r="D89" s="72">
        <v>0.29166666666666669</v>
      </c>
      <c r="M89" s="71"/>
      <c r="N89" s="72"/>
    </row>
    <row r="90" spans="1:14" x14ac:dyDescent="0.2">
      <c r="A90" s="70">
        <v>89</v>
      </c>
      <c r="B90" s="71" t="s">
        <v>394</v>
      </c>
      <c r="C90" s="71">
        <v>-6</v>
      </c>
      <c r="D90" s="72">
        <v>0.25</v>
      </c>
      <c r="M90" s="71"/>
      <c r="N90" s="72"/>
    </row>
    <row r="91" spans="1:14" x14ac:dyDescent="0.2">
      <c r="A91" s="70">
        <v>90</v>
      </c>
      <c r="B91" s="71" t="s">
        <v>395</v>
      </c>
      <c r="C91" s="71">
        <v>2</v>
      </c>
      <c r="D91" s="72">
        <v>8.3333333333333329E-2</v>
      </c>
      <c r="M91" s="71"/>
      <c r="N91" s="72"/>
    </row>
    <row r="92" spans="1:14" x14ac:dyDescent="0.2">
      <c r="A92" s="70">
        <v>91</v>
      </c>
      <c r="B92" s="71" t="s">
        <v>396</v>
      </c>
      <c r="C92" s="71">
        <v>3.5</v>
      </c>
      <c r="D92" s="72">
        <v>0.15972222222222224</v>
      </c>
      <c r="M92" s="71"/>
      <c r="N92" s="72"/>
    </row>
    <row r="93" spans="1:14" x14ac:dyDescent="0.2">
      <c r="A93" s="70">
        <v>92</v>
      </c>
      <c r="B93" s="71" t="s">
        <v>397</v>
      </c>
      <c r="C93" s="71">
        <v>1</v>
      </c>
      <c r="D93" s="72">
        <v>4.1666666666666664E-2</v>
      </c>
      <c r="M93" s="71"/>
      <c r="N93" s="72"/>
    </row>
    <row r="94" spans="1:14" x14ac:dyDescent="0.2">
      <c r="A94" s="70">
        <v>93</v>
      </c>
      <c r="B94" s="71" t="s">
        <v>398</v>
      </c>
      <c r="C94" s="71">
        <v>-6</v>
      </c>
      <c r="D94" s="72">
        <v>0.25</v>
      </c>
      <c r="M94" s="71"/>
      <c r="N94" s="72"/>
    </row>
    <row r="95" spans="1:14" x14ac:dyDescent="0.2">
      <c r="A95" s="70">
        <v>94</v>
      </c>
      <c r="B95" s="71" t="s">
        <v>399</v>
      </c>
      <c r="C95" s="71">
        <v>3.5</v>
      </c>
      <c r="D95" s="72">
        <v>0.15972222222222224</v>
      </c>
      <c r="M95" s="71"/>
      <c r="N95" s="72"/>
    </row>
    <row r="96" spans="1:14" x14ac:dyDescent="0.2">
      <c r="A96" s="70">
        <v>95</v>
      </c>
      <c r="B96" s="71" t="s">
        <v>400</v>
      </c>
      <c r="C96" s="71">
        <v>-7</v>
      </c>
      <c r="D96" s="72">
        <v>0.29166666666666669</v>
      </c>
      <c r="M96" s="71"/>
      <c r="N96" s="72"/>
    </row>
    <row r="97" spans="1:14" x14ac:dyDescent="0.2">
      <c r="A97" s="70">
        <v>96</v>
      </c>
      <c r="B97" s="71" t="s">
        <v>401</v>
      </c>
      <c r="C97" s="71">
        <v>-6</v>
      </c>
      <c r="D97" s="72">
        <v>0.25</v>
      </c>
      <c r="M97" s="71"/>
      <c r="N97" s="72"/>
    </row>
    <row r="98" spans="1:14" x14ac:dyDescent="0.2">
      <c r="A98" s="70">
        <v>97</v>
      </c>
      <c r="B98" s="71" t="s">
        <v>402</v>
      </c>
      <c r="C98" s="71">
        <v>0</v>
      </c>
      <c r="D98" s="72">
        <v>0</v>
      </c>
      <c r="M98" s="71"/>
      <c r="N98" s="72"/>
    </row>
    <row r="99" spans="1:14" x14ac:dyDescent="0.2">
      <c r="A99" s="70">
        <v>98</v>
      </c>
      <c r="B99" s="71" t="s">
        <v>403</v>
      </c>
      <c r="C99" s="71">
        <v>-6</v>
      </c>
      <c r="D99" s="72">
        <v>0.25</v>
      </c>
      <c r="M99" s="71"/>
      <c r="N99" s="72"/>
    </row>
    <row r="100" spans="1:14" x14ac:dyDescent="0.2">
      <c r="A100" s="70">
        <v>99</v>
      </c>
      <c r="B100" s="71" t="s">
        <v>404</v>
      </c>
      <c r="C100" s="71">
        <v>0</v>
      </c>
      <c r="D100" s="72">
        <v>0</v>
      </c>
      <c r="M100" s="71"/>
      <c r="N100" s="72"/>
    </row>
    <row r="101" spans="1:14" x14ac:dyDescent="0.2">
      <c r="A101" s="70">
        <v>100</v>
      </c>
      <c r="B101" s="71" t="s">
        <v>405</v>
      </c>
      <c r="C101" s="71">
        <v>6</v>
      </c>
      <c r="D101" s="72">
        <v>0.25</v>
      </c>
      <c r="M101" s="71"/>
      <c r="N101" s="72"/>
    </row>
    <row r="102" spans="1:14" x14ac:dyDescent="0.2">
      <c r="A102" s="70">
        <v>101</v>
      </c>
      <c r="B102" s="71" t="s">
        <v>406</v>
      </c>
      <c r="C102" s="71">
        <v>-6</v>
      </c>
      <c r="D102" s="72">
        <v>0.25</v>
      </c>
      <c r="M102" s="71"/>
      <c r="N102" s="72"/>
    </row>
    <row r="103" spans="1:14" x14ac:dyDescent="0.2">
      <c r="A103" s="70">
        <v>102</v>
      </c>
      <c r="B103" s="71" t="s">
        <v>407</v>
      </c>
      <c r="C103" s="71">
        <v>-9</v>
      </c>
      <c r="D103" s="72">
        <v>0.375</v>
      </c>
      <c r="M103" s="71"/>
      <c r="N103" s="72"/>
    </row>
    <row r="104" spans="1:14" x14ac:dyDescent="0.2">
      <c r="A104" s="70">
        <v>103</v>
      </c>
      <c r="B104" s="71" t="s">
        <v>408</v>
      </c>
      <c r="C104" s="71">
        <v>0</v>
      </c>
      <c r="D104" s="72">
        <v>0</v>
      </c>
      <c r="M104" s="71"/>
      <c r="N104" s="72"/>
    </row>
    <row r="105" spans="1:14" x14ac:dyDescent="0.2">
      <c r="A105" s="70">
        <v>104</v>
      </c>
      <c r="B105" s="71" t="s">
        <v>409</v>
      </c>
      <c r="C105" s="71">
        <v>-2</v>
      </c>
      <c r="D105" s="72">
        <v>8.3333333333333329E-2</v>
      </c>
      <c r="M105" s="71"/>
      <c r="N105" s="72"/>
    </row>
    <row r="106" spans="1:14" x14ac:dyDescent="0.2">
      <c r="A106" s="70">
        <v>105</v>
      </c>
      <c r="B106" s="71" t="s">
        <v>410</v>
      </c>
      <c r="C106" s="71">
        <v>-5</v>
      </c>
      <c r="D106" s="72">
        <v>0.20833333333333334</v>
      </c>
      <c r="M106" s="71"/>
      <c r="N106" s="72"/>
    </row>
    <row r="107" spans="1:14" x14ac:dyDescent="0.2">
      <c r="A107" s="70">
        <v>106</v>
      </c>
      <c r="B107" s="71" t="s">
        <v>411</v>
      </c>
      <c r="C107" s="71">
        <v>1</v>
      </c>
      <c r="D107" s="72">
        <v>4.1666666666666664E-2</v>
      </c>
      <c r="M107" s="71"/>
      <c r="N107" s="72"/>
    </row>
    <row r="108" spans="1:14" x14ac:dyDescent="0.2">
      <c r="A108" s="70">
        <v>107</v>
      </c>
      <c r="B108" s="71" t="s">
        <v>412</v>
      </c>
      <c r="C108" s="71">
        <v>0</v>
      </c>
      <c r="D108" s="72">
        <v>0</v>
      </c>
      <c r="M108" s="71"/>
      <c r="N108" s="72"/>
    </row>
    <row r="109" spans="1:14" x14ac:dyDescent="0.2">
      <c r="A109" s="70">
        <v>108</v>
      </c>
      <c r="B109" s="71" t="s">
        <v>413</v>
      </c>
      <c r="C109" s="71">
        <v>-9</v>
      </c>
      <c r="D109" s="72">
        <v>0.375</v>
      </c>
      <c r="M109" s="71"/>
      <c r="N109" s="72"/>
    </row>
    <row r="110" spans="1:14" x14ac:dyDescent="0.2">
      <c r="A110" s="70">
        <v>109</v>
      </c>
      <c r="B110" s="71" t="s">
        <v>414</v>
      </c>
      <c r="C110" s="71">
        <v>-6</v>
      </c>
      <c r="D110" s="72">
        <v>0.25</v>
      </c>
      <c r="M110" s="71"/>
      <c r="N110" s="72"/>
    </row>
    <row r="111" spans="1:14" x14ac:dyDescent="0.2">
      <c r="A111" s="70">
        <v>110</v>
      </c>
      <c r="B111" s="71" t="s">
        <v>415</v>
      </c>
      <c r="C111" s="71">
        <v>-8</v>
      </c>
      <c r="D111" s="72">
        <v>0.33333333333333331</v>
      </c>
      <c r="M111" s="71"/>
      <c r="N111" s="72"/>
    </row>
    <row r="112" spans="1:14" x14ac:dyDescent="0.2">
      <c r="A112" s="70">
        <v>111</v>
      </c>
      <c r="B112" s="71" t="s">
        <v>416</v>
      </c>
      <c r="C112" s="71">
        <v>-6</v>
      </c>
      <c r="D112" s="72">
        <v>0.25</v>
      </c>
      <c r="M112" s="71"/>
      <c r="N112" s="72"/>
    </row>
    <row r="113" spans="1:14" x14ac:dyDescent="0.2">
      <c r="A113" s="70">
        <v>112</v>
      </c>
      <c r="B113" s="71" t="s">
        <v>417</v>
      </c>
      <c r="C113" s="71">
        <v>-6</v>
      </c>
      <c r="D113" s="72">
        <v>0.25</v>
      </c>
      <c r="M113" s="71"/>
      <c r="N113" s="72"/>
    </row>
    <row r="114" spans="1:14" x14ac:dyDescent="0.2">
      <c r="A114" s="70">
        <v>113</v>
      </c>
      <c r="B114" s="71" t="s">
        <v>418</v>
      </c>
      <c r="C114" s="71">
        <v>-5</v>
      </c>
      <c r="D114" s="72">
        <v>0.20833333333333334</v>
      </c>
      <c r="M114" s="71"/>
      <c r="N114" s="72"/>
    </row>
    <row r="115" spans="1:14" x14ac:dyDescent="0.2">
      <c r="A115" s="70">
        <v>114</v>
      </c>
      <c r="B115" s="71" t="s">
        <v>419</v>
      </c>
      <c r="C115" s="71">
        <v>-9</v>
      </c>
      <c r="D115" s="72">
        <v>0.375</v>
      </c>
      <c r="M115" s="71"/>
      <c r="N115" s="72"/>
    </row>
    <row r="116" spans="1:14" x14ac:dyDescent="0.2">
      <c r="A116" s="70">
        <v>115</v>
      </c>
      <c r="B116" s="71" t="s">
        <v>420</v>
      </c>
      <c r="C116" s="71">
        <v>7</v>
      </c>
      <c r="D116" s="72">
        <v>0.29166666666666669</v>
      </c>
      <c r="M116" s="71"/>
      <c r="N116" s="72"/>
    </row>
    <row r="117" spans="1:14" x14ac:dyDescent="0.2">
      <c r="A117" s="70">
        <v>116</v>
      </c>
      <c r="B117" s="71" t="s">
        <v>421</v>
      </c>
      <c r="C117" s="71">
        <v>6</v>
      </c>
      <c r="D117" s="72">
        <v>0.25</v>
      </c>
      <c r="M117" s="71"/>
      <c r="N117" s="72"/>
    </row>
    <row r="118" spans="1:14" x14ac:dyDescent="0.2">
      <c r="A118" s="70">
        <v>117</v>
      </c>
      <c r="B118" s="71" t="s">
        <v>422</v>
      </c>
      <c r="C118" s="71">
        <v>6</v>
      </c>
      <c r="D118" s="72">
        <v>0.25</v>
      </c>
      <c r="M118" s="71"/>
      <c r="N118" s="72"/>
    </row>
    <row r="119" spans="1:14" x14ac:dyDescent="0.2">
      <c r="A119" s="70">
        <v>118</v>
      </c>
      <c r="B119" s="71" t="s">
        <v>423</v>
      </c>
      <c r="C119" s="71">
        <v>1</v>
      </c>
      <c r="D119" s="72">
        <v>4.1666666666666664E-2</v>
      </c>
      <c r="M119" s="71"/>
      <c r="N119" s="72"/>
    </row>
    <row r="120" spans="1:14" x14ac:dyDescent="0.2">
      <c r="A120" s="70">
        <v>119</v>
      </c>
      <c r="B120" s="71" t="s">
        <v>424</v>
      </c>
      <c r="C120" s="71">
        <v>-4</v>
      </c>
      <c r="D120" s="72">
        <v>0.16666666666666666</v>
      </c>
      <c r="M120" s="71"/>
      <c r="N120" s="72"/>
    </row>
    <row r="121" spans="1:14" x14ac:dyDescent="0.2">
      <c r="A121" s="70">
        <v>120</v>
      </c>
      <c r="B121" s="71" t="s">
        <v>425</v>
      </c>
      <c r="C121" s="71">
        <v>-7</v>
      </c>
      <c r="D121" s="72">
        <v>0.29166666666666669</v>
      </c>
      <c r="M121" s="71"/>
      <c r="N121" s="72"/>
    </row>
    <row r="122" spans="1:14" x14ac:dyDescent="0.2">
      <c r="A122" s="70">
        <v>121</v>
      </c>
      <c r="B122" s="71" t="s">
        <v>426</v>
      </c>
      <c r="C122" s="71">
        <v>0</v>
      </c>
      <c r="D122" s="72">
        <v>0</v>
      </c>
      <c r="M122" s="71"/>
      <c r="N122" s="72"/>
    </row>
    <row r="123" spans="1:14" x14ac:dyDescent="0.2">
      <c r="A123" s="70">
        <v>122</v>
      </c>
      <c r="B123" s="71" t="s">
        <v>427</v>
      </c>
      <c r="C123" s="71">
        <v>10</v>
      </c>
      <c r="D123" s="72">
        <v>0.41666666666666669</v>
      </c>
      <c r="M123" s="71"/>
      <c r="N123" s="72"/>
    </row>
    <row r="124" spans="1:14" x14ac:dyDescent="0.2">
      <c r="A124" s="70">
        <v>123</v>
      </c>
      <c r="B124" s="71" t="s">
        <v>428</v>
      </c>
      <c r="C124" s="71">
        <v>8</v>
      </c>
      <c r="D124" s="72">
        <v>0.33333333333333331</v>
      </c>
      <c r="M124" s="71"/>
      <c r="N124" s="72"/>
    </row>
    <row r="125" spans="1:14" x14ac:dyDescent="0.2">
      <c r="A125" s="70">
        <v>124</v>
      </c>
      <c r="B125" s="71" t="s">
        <v>429</v>
      </c>
      <c r="C125" s="71">
        <v>6</v>
      </c>
      <c r="D125" s="72">
        <v>0.25</v>
      </c>
      <c r="M125" s="71"/>
      <c r="N125" s="72"/>
    </row>
    <row r="126" spans="1:14" x14ac:dyDescent="0.2">
      <c r="A126" s="70">
        <v>125</v>
      </c>
      <c r="B126" s="71" t="s">
        <v>430</v>
      </c>
      <c r="C126" s="71">
        <v>1</v>
      </c>
      <c r="D126" s="72">
        <v>4.1666666666666664E-2</v>
      </c>
      <c r="M126" s="71"/>
      <c r="N126" s="72"/>
    </row>
    <row r="127" spans="1:14" x14ac:dyDescent="0.2">
      <c r="A127" s="70">
        <v>126</v>
      </c>
      <c r="B127" s="71" t="s">
        <v>431</v>
      </c>
      <c r="C127" s="71">
        <v>3</v>
      </c>
      <c r="D127" s="72">
        <v>0.125</v>
      </c>
      <c r="M127" s="71"/>
      <c r="N127" s="72"/>
    </row>
    <row r="128" spans="1:14" x14ac:dyDescent="0.2">
      <c r="A128" s="70">
        <v>127</v>
      </c>
      <c r="B128" s="71" t="s">
        <v>432</v>
      </c>
      <c r="C128" s="71">
        <v>-8</v>
      </c>
      <c r="D128" s="72">
        <v>0.33333333333333331</v>
      </c>
      <c r="M128" s="71"/>
      <c r="N128" s="72"/>
    </row>
    <row r="129" spans="1:14" x14ac:dyDescent="0.2">
      <c r="A129" s="70">
        <v>128</v>
      </c>
      <c r="B129" s="71" t="s">
        <v>433</v>
      </c>
      <c r="C129" s="71">
        <v>2.5</v>
      </c>
      <c r="D129" s="72">
        <v>0.10416666666666667</v>
      </c>
      <c r="M129" s="71"/>
      <c r="N129" s="72"/>
    </row>
    <row r="130" spans="1:14" x14ac:dyDescent="0.2">
      <c r="A130" s="70">
        <v>129</v>
      </c>
      <c r="B130" s="71" t="s">
        <v>434</v>
      </c>
      <c r="C130" s="71">
        <v>7</v>
      </c>
      <c r="D130" s="72">
        <v>0.29166666666666669</v>
      </c>
      <c r="M130" s="71"/>
      <c r="N130" s="72"/>
    </row>
    <row r="131" spans="1:14" x14ac:dyDescent="0.2">
      <c r="A131" s="70">
        <v>130</v>
      </c>
      <c r="B131" s="71" t="s">
        <v>435</v>
      </c>
      <c r="C131" s="71">
        <v>-6</v>
      </c>
      <c r="D131" s="72">
        <v>0.25</v>
      </c>
      <c r="M131" s="71"/>
      <c r="N131" s="72"/>
    </row>
    <row r="132" spans="1:14" x14ac:dyDescent="0.2">
      <c r="A132" s="70">
        <v>131</v>
      </c>
      <c r="B132" s="71" t="s">
        <v>436</v>
      </c>
      <c r="C132" s="71">
        <v>-9</v>
      </c>
      <c r="D132" s="72">
        <v>0.375</v>
      </c>
      <c r="M132" s="71"/>
      <c r="N132" s="72"/>
    </row>
    <row r="133" spans="1:14" x14ac:dyDescent="0.2">
      <c r="A133" s="70">
        <v>132</v>
      </c>
      <c r="B133" s="71" t="s">
        <v>437</v>
      </c>
      <c r="C133" s="71">
        <v>0</v>
      </c>
      <c r="D133" s="72">
        <v>0</v>
      </c>
      <c r="M133" s="71"/>
      <c r="N133" s="72"/>
    </row>
    <row r="134" spans="1:14" x14ac:dyDescent="0.2">
      <c r="A134" s="70">
        <v>133</v>
      </c>
      <c r="B134" s="71" t="s">
        <v>438</v>
      </c>
      <c r="C134" s="71">
        <v>9</v>
      </c>
      <c r="D134" s="72">
        <v>0.375</v>
      </c>
      <c r="M134" s="71"/>
      <c r="N134" s="72"/>
    </row>
    <row r="135" spans="1:14" x14ac:dyDescent="0.2">
      <c r="A135" s="70">
        <v>134</v>
      </c>
      <c r="B135" s="71" t="s">
        <v>439</v>
      </c>
      <c r="C135" s="71">
        <v>0</v>
      </c>
      <c r="D135" s="72">
        <v>0</v>
      </c>
      <c r="M135" s="71"/>
      <c r="N135" s="72"/>
    </row>
    <row r="136" spans="1:14" x14ac:dyDescent="0.2">
      <c r="A136" s="70">
        <v>135</v>
      </c>
      <c r="B136" s="71" t="s">
        <v>440</v>
      </c>
      <c r="C136" s="71">
        <v>-6</v>
      </c>
      <c r="D136" s="72">
        <v>0.25</v>
      </c>
      <c r="M136" s="71"/>
      <c r="N136" s="72"/>
    </row>
    <row r="137" spans="1:14" x14ac:dyDescent="0.2">
      <c r="A137" s="70">
        <v>136</v>
      </c>
      <c r="B137" s="71" t="s">
        <v>441</v>
      </c>
      <c r="C137" s="71">
        <v>-7</v>
      </c>
      <c r="D137" s="72">
        <v>0.29166666666666669</v>
      </c>
      <c r="M137" s="71"/>
      <c r="N137" s="72"/>
    </row>
    <row r="138" spans="1:14" x14ac:dyDescent="0.2">
      <c r="A138" s="70">
        <v>137</v>
      </c>
      <c r="B138" s="71" t="s">
        <v>442</v>
      </c>
      <c r="C138" s="71">
        <v>4.5</v>
      </c>
      <c r="D138" s="72">
        <v>0.1875</v>
      </c>
      <c r="M138" s="71"/>
      <c r="N138" s="72"/>
    </row>
    <row r="139" spans="1:14" x14ac:dyDescent="0.2">
      <c r="A139" s="70">
        <v>138</v>
      </c>
      <c r="B139" s="71" t="s">
        <v>443</v>
      </c>
      <c r="C139" s="71">
        <v>0</v>
      </c>
      <c r="D139" s="72">
        <v>0</v>
      </c>
      <c r="M139" s="71"/>
      <c r="N139" s="72"/>
    </row>
    <row r="140" spans="1:14" x14ac:dyDescent="0.2">
      <c r="A140" s="70">
        <v>139</v>
      </c>
      <c r="B140" s="71" t="s">
        <v>444</v>
      </c>
      <c r="C140" s="71">
        <v>0</v>
      </c>
      <c r="D140" s="72">
        <v>0</v>
      </c>
      <c r="M140" s="71"/>
      <c r="N140" s="72"/>
    </row>
  </sheetData>
  <sheetProtection password="E5EE" sheet="1" objects="1" scenarios="1" selectLockedCells="1" selectUnlockedCells="1"/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Euro 2012 Schedule</vt:lpstr>
      <vt:lpstr>About</vt:lpstr>
      <vt:lpstr>Dummy Table</vt:lpstr>
      <vt:lpstr>Language</vt:lpstr>
      <vt:lpstr>Timezone</vt:lpstr>
      <vt:lpstr>Language</vt:lpstr>
      <vt:lpstr>'Euro 2012 Schedule'!Print_Area</vt:lpstr>
      <vt:lpstr>Timezone</vt:lpstr>
    </vt:vector>
  </TitlesOfParts>
  <Company>Exceltemplate.net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UEFA EURO 2012 Schedule and Scoresheet</dc:title>
  <dc:creator>R. Musadya</dc:creator>
  <cp:lastModifiedBy>R. Musadya</cp:lastModifiedBy>
  <cp:lastPrinted>2012-04-12T17:06:30Z</cp:lastPrinted>
  <dcterms:created xsi:type="dcterms:W3CDTF">2008-04-13T01:23:18Z</dcterms:created>
  <dcterms:modified xsi:type="dcterms:W3CDTF">2012-05-09T14:57:57Z</dcterms:modified>
</cp:coreProperties>
</file>